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LHO-2024\"/>
    </mc:Choice>
  </mc:AlternateContent>
  <xr:revisionPtr revIDLastSave="0" documentId="13_ncr:1_{E025C023-BEBB-48D8-9869-4E392C9C52DD}" xr6:coauthVersionLast="47" xr6:coauthVersionMax="47" xr10:uidLastSave="{00000000-0000-0000-0000-000000000000}"/>
  <bookViews>
    <workbookView xWindow="-25320" yWindow="285" windowWidth="25440" windowHeight="15270" xr2:uid="{6C17BA2F-1794-458B-8379-561779D94C6F}"/>
  </bookViews>
  <sheets>
    <sheet name="HEAPA-IGH" sheetId="1" r:id="rId1"/>
  </sheets>
  <definedNames>
    <definedName name="_xlnm._FilterDatabase" localSheetId="0" hidden="1">'HEAPA-IGH'!$A$68:$K$93</definedName>
    <definedName name="_xlnm.Print_Area" localSheetId="0">'HEAPA-IGH'!$A$1:$V$106</definedName>
    <definedName name="_xlnm.Print_Titles" localSheetId="0">'HEAPA-IGH'!$67:$68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1" i="1" l="1" a="1"/>
  <c r="L91" i="1" s="1"/>
  <c r="L90" i="1" a="1"/>
  <c r="L90" i="1" s="1"/>
  <c r="L89" i="1" a="1"/>
  <c r="L89" i="1" s="1"/>
  <c r="L88" i="1" a="1"/>
  <c r="L88" i="1" s="1"/>
  <c r="L87" i="1" a="1"/>
  <c r="L87" i="1" s="1"/>
  <c r="L86" i="1" a="1"/>
  <c r="L86" i="1" s="1"/>
  <c r="L85" i="1" a="1"/>
  <c r="L85" i="1" s="1"/>
  <c r="L84" i="1" a="1"/>
  <c r="L84" i="1" s="1"/>
  <c r="L83" i="1" a="1"/>
  <c r="L83" i="1" s="1"/>
  <c r="F83" i="1"/>
  <c r="L82" i="1" a="1"/>
  <c r="L82" i="1" s="1"/>
  <c r="F82" i="1"/>
  <c r="L81" i="1" a="1"/>
  <c r="L81" i="1" s="1"/>
  <c r="F81" i="1"/>
  <c r="L80" i="1" a="1"/>
  <c r="L80" i="1" s="1"/>
  <c r="F80" i="1"/>
  <c r="L79" i="1" a="1"/>
  <c r="L79" i="1" s="1"/>
  <c r="L78" i="1" a="1"/>
  <c r="L78" i="1" s="1"/>
  <c r="L77" i="1" a="1"/>
  <c r="L77" i="1" s="1"/>
  <c r="L76" i="1" a="1"/>
  <c r="L76" i="1" s="1"/>
  <c r="F76" i="1"/>
  <c r="L75" i="1" a="1"/>
  <c r="L75" i="1" s="1"/>
  <c r="F75" i="1"/>
  <c r="L74" i="1" a="1"/>
  <c r="L74" i="1" s="1"/>
  <c r="L73" i="1" a="1"/>
  <c r="L73" i="1" s="1"/>
  <c r="L72" i="1" a="1"/>
  <c r="L72" i="1" s="1"/>
  <c r="F72" i="1"/>
  <c r="L71" i="1" a="1"/>
  <c r="L71" i="1" s="1"/>
  <c r="F71" i="1"/>
  <c r="L70" i="1" a="1"/>
  <c r="L70" i="1" s="1"/>
  <c r="F70" i="1"/>
  <c r="F92" i="1" s="1"/>
  <c r="U56" i="1"/>
  <c r="T56" i="1"/>
  <c r="S56" i="1"/>
  <c r="R56" i="1"/>
  <c r="Q56" i="1"/>
  <c r="P56" i="1"/>
  <c r="O56" i="1"/>
  <c r="N56" i="1"/>
  <c r="M56" i="1"/>
  <c r="L56" i="1"/>
  <c r="J56" i="1"/>
  <c r="I56" i="1"/>
  <c r="H56" i="1"/>
  <c r="G56" i="1"/>
  <c r="F56" i="1"/>
  <c r="E56" i="1"/>
  <c r="D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C28" i="1"/>
  <c r="B28" i="1"/>
  <c r="B56" i="1" s="1"/>
  <c r="V27" i="1"/>
  <c r="V26" i="1"/>
  <c r="V25" i="1"/>
  <c r="V56" i="1" s="1"/>
  <c r="C25" i="1"/>
  <c r="V24" i="1"/>
  <c r="V23" i="1"/>
  <c r="C23" i="1"/>
  <c r="V22" i="1"/>
  <c r="C22" i="1"/>
  <c r="C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42" authorId="0" shapeId="0" xr:uid="{9EC6C30A-894C-48B9-AB33-93885DB8FCB2}">
      <text>
        <r>
          <rPr>
            <sz val="10"/>
            <rFont val="Arial"/>
            <family val="2"/>
          </rPr>
          <t xml:space="preserve">R$ 1.315,20-PROC202300010006153, IGH-HEAPA,NF Nº 3299/2023- SERVICO LIC. DE SOFTWARE , CONF. DESP. Nº 387/2023/SES/SUTIN-18353. 
</t>
        </r>
      </text>
    </comment>
    <comment ref="S43" authorId="0" shapeId="0" xr:uid="{923F703D-9574-41F5-8C74-329540BA6C2C}">
      <text>
        <r>
          <rPr>
            <sz val="10"/>
            <rFont val="Arial"/>
            <family val="2"/>
          </rPr>
          <t xml:space="preserve">R$ 239,80-PRO.202300010006153, IGH-HEAPA,PARTE DA NF Nº 3388/2023- SERVICO LIC. DE SOFTWARE , CONF. DESP. Nº 387/2023/SES/SUTIN-1 , PROCESSO 202300010006153.
</t>
        </r>
      </text>
    </comment>
    <comment ref="F70" authorId="0" shapeId="0" xr:uid="{B2009DFF-CE7A-4A58-BA0A-DBB468A92237}">
      <text>
        <r>
          <rPr>
            <sz val="10"/>
            <rFont val="Arial"/>
            <family val="2"/>
          </rPr>
          <t>R$8.126,55-</t>
        </r>
        <r>
          <rPr>
            <sz val="9"/>
            <color rgb="FF000000"/>
            <rFont val="Segoe UI"/>
            <family val="2"/>
            <charset val="1"/>
          </rPr>
          <t xml:space="preserve"> PARTE DA FOLHA DE PESSOAL  REFERENCIA DEZEMBRO/23, LANÇADA NA PLANILHA DE REPASSE MENSAL JANEIRO/2023. TOTAL .R$1.226.058,14 </t>
        </r>
        <r>
          <rPr>
            <b/>
            <sz val="9"/>
            <color rgb="FF000000"/>
            <rFont val="Segoe UI"/>
            <family val="2"/>
            <charset val="1"/>
          </rPr>
          <t xml:space="preserve"> 
.
R$ 1.095.214,52 </t>
        </r>
        <r>
          <rPr>
            <sz val="9"/>
            <color rgb="FF000000"/>
            <rFont val="Segoe UI"/>
            <family val="2"/>
            <charset val="1"/>
          </rPr>
          <t xml:space="preserve">- FOLHA DE PESSOAL  REFERENCIA JANEIRO/24, LANÇADA NA PLANILHA DE REPASSE MENSAL FEVEREIRO/2024. DESPACHO Nº 332/2024/SES/GMAE - CG-14421
.
</t>
        </r>
      </text>
    </comment>
    <comment ref="F71" authorId="0" shapeId="0" xr:uid="{DA303D2F-0247-4DF1-8592-79573260A74F}">
      <text>
        <r>
          <rPr>
            <sz val="10"/>
            <rFont val="Arial"/>
            <family val="2"/>
          </rPr>
          <t>R$ 1.40.687,84-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72" authorId="0" shapeId="0" xr:uid="{3238A406-CC8B-4712-9570-868F65DFEA48}">
      <text>
        <r>
          <rPr>
            <sz val="10"/>
            <rFont val="Arial"/>
            <family val="2"/>
          </rPr>
          <t>R$ 1.033.118,53-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REFERENCIAMARÇO/24, LANÇADA NA PLANILHA DE REPASSE MENSAL ABRIL/2024. 
.
DESPACHO Nº 499/2024/SES/GMAE - CG-14421 (59376570)RELATÓRIO Nº 06 / 2024 SES/GMAE - CG-14421</t>
        </r>
      </text>
    </comment>
    <comment ref="F75" authorId="0" shapeId="0" xr:uid="{B4631401-2E26-4798-832A-9E30856EF464}">
      <text>
        <r>
          <rPr>
            <sz val="10"/>
            <rFont val="Arial"/>
            <family val="2"/>
          </rPr>
          <t xml:space="preserve">
.</t>
        </r>
        <r>
          <rPr>
            <b/>
            <sz val="9"/>
            <color rgb="FF000000"/>
            <rFont val="Segoe UI"/>
            <family val="2"/>
            <charset val="1"/>
          </rPr>
          <t xml:space="preserve">R$40.527,13 </t>
        </r>
        <r>
          <rPr>
            <sz val="9"/>
            <color rgb="FF000000"/>
            <rFont val="Segoe UI"/>
            <family val="2"/>
            <charset val="1"/>
          </rPr>
          <t>- FOLHA DE RESIDENCIA MÉDICA  REFERENCIA JANEIRO/24, LANÇADA NA PLANILHA DE REPASSE MENSAL FEVEREIRO/2024. DESPACHO Nº 332/2024/SES/GMAE - CG-14421.</t>
        </r>
      </text>
    </comment>
    <comment ref="F76" authorId="0" shapeId="0" xr:uid="{801106B5-626A-466B-BD33-475A2640D937}">
      <text>
        <r>
          <rPr>
            <sz val="10"/>
            <rFont val="Arial"/>
            <family val="2"/>
          </rPr>
          <t xml:space="preserve">
R$ 40.239,71 </t>
        </r>
        <r>
          <rPr>
            <sz val="9"/>
            <color rgb="FF000000"/>
            <rFont val="Segoe UI"/>
            <family val="2"/>
            <charset val="1"/>
          </rPr>
          <t>- FOLHA DE RESIDENCIA MÉDICA   REFERENCIA FEVEREIRO/24, LANÇADA NA PLANILHA DE REPASSE MENSAL MARÇO/2024. DESPACHO Nº 1029/2024/SES/SUPECC-03082 e Despacho nº 332/2024- GMAE-CG (v. 58131458).</t>
        </r>
      </text>
    </comment>
    <comment ref="F77" authorId="0" shapeId="0" xr:uid="{C3BB2446-C8F0-4B7E-A228-889066300BB3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R$ 33.669,95</t>
        </r>
        <r>
          <rPr>
            <sz val="9"/>
            <color rgb="FF000000"/>
            <rFont val="Segoe UI"/>
            <family val="2"/>
            <charset val="1"/>
          </rPr>
          <t xml:space="preserve"> - FOLHA DE RESIDENCIA MÉDICA   REFERENCIA MARÇO/24, LANÇADA NA PLANILHA DE REPASSE MENSAL ABRIL/2024. 
.
DESPACHO Nº 499/2024/SES/GMAE - CG-14421 (59376570)RELATÓRIO Nº 06 / 2024 SES/GMAE - CG-14421</t>
        </r>
      </text>
    </comment>
    <comment ref="F78" authorId="0" shapeId="0" xr:uid="{02C462D2-7BD9-49C1-9C96-D7880AB982BE}">
      <text>
        <r>
          <rPr>
            <sz val="10"/>
            <rFont val="Arial"/>
            <family val="2"/>
          </rPr>
          <t>HEAPA.............R$ 40239,69..............Residência médica, refêrência Abril 2024, lançada na planilha de Maio 2024.</t>
        </r>
      </text>
    </comment>
    <comment ref="F80" authorId="0" shapeId="0" xr:uid="{30D53CE9-863A-45C0-BA2D-33D219A13D5D}">
      <text>
        <r>
          <rPr>
            <sz val="10"/>
            <rFont val="Arial"/>
            <family val="2"/>
          </rPr>
          <t xml:space="preserve">R$ 88.627,42-  E       R$ 1.431,69  </t>
        </r>
        <r>
          <rPr>
            <sz val="9"/>
            <color rgb="FF000000"/>
            <rFont val="Segoe UI"/>
            <family val="2"/>
            <charset val="1"/>
          </rPr>
          <t xml:space="preserve">  IRRF -CELG  JANEIRO/24 LANÇADO NA PLANILHA DE FEVEREIRO/24.  DESPACHO Nº 332/2024/SES/GMAE - CG-14421
</t>
        </r>
      </text>
    </comment>
    <comment ref="F81" authorId="0" shapeId="0" xr:uid="{FC1A211F-79E8-4642-B8D9-2D5996212B0A}">
      <text>
        <r>
          <rPr>
            <sz val="10"/>
            <rFont val="Arial"/>
            <family val="2"/>
          </rPr>
          <t xml:space="preserve">R$ 69.849,50 -  E       R$ 1.130,38 </t>
        </r>
        <r>
          <rPr>
            <sz val="9"/>
            <color rgb="FF000000"/>
            <rFont val="Segoe UI"/>
            <family val="2"/>
            <charset val="1"/>
          </rPr>
          <t xml:space="preserve">   IRRF -CELG  REFERENCIA FEVEREIRO/24, LANÇADA NA PLANILHA DE REPASSE MENSAL MARÇO/2024. DESPACHO Nº 1029/2024/SES/SUPECC-03082 e Despacho nº 332/2024- GMAE-CG (v. 58131458).
</t>
        </r>
      </text>
    </comment>
    <comment ref="F82" authorId="0" shapeId="0" xr:uid="{110D4A63-39D5-41E2-85B5-0E563FEE1659}">
      <text>
        <r>
          <rPr>
            <sz val="10"/>
            <rFont val="Arial"/>
            <family val="2"/>
          </rPr>
          <t xml:space="preserve">R$ 71.241,2-  E       R$  1.160,24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MARÇO/24, LANÇADA NA PLANILHA DE REPASSE MENSAL ABRIL/2024.
.
DESPACHO Nº 499/2024/SES/GMAE - CG-14421 (59376570)RELATÓRIO Nº 06 / 2024 SES/GMAE - CG-14421</t>
        </r>
      </text>
    </comment>
    <comment ref="F83" authorId="0" shapeId="0" xr:uid="{0C5DD117-7A70-4B04-8C16-71EDC65BE66F}">
      <text>
        <r>
          <rPr>
            <sz val="10"/>
            <rFont val="Arial"/>
            <family val="2"/>
          </rPr>
          <t>73.308,31</t>
        </r>
        <r>
          <rPr>
            <sz val="9"/>
            <color rgb="FF000000"/>
            <rFont val="Segoe UI"/>
            <family val="2"/>
            <charset val="1"/>
          </rPr>
          <t xml:space="preserve">....EQUATORIAL  REFERENCIA ABRIL 2024,   , LANÇADA NA PLANILHA DE REPASSE MENSAL  MAIO 2024 CONFORME DESPACHO Nº 226/2024/SES/CGCC / GAAL-11410 (60569299)....                HEAPA.............UC..200588448..............VALOR DA FATURA..............R$72150,06
IR TOTAL.............R$1158,25
</t>
        </r>
      </text>
    </comment>
    <comment ref="F91" authorId="0" shapeId="0" xr:uid="{DD318AAA-2996-409D-BAAE-E36BFF7B427B}">
      <text>
        <r>
          <rPr>
            <sz val="10"/>
            <rFont val="Arial"/>
            <family val="2"/>
          </rPr>
          <t xml:space="preserve">R$ 201.942,56 - Ajuste financeiro a menor referente a avaliação do cumprimento das metas estabelecidas  9° Termo Aditivo ao Contrato de Gestão nº - 096/2016/SES/GO, Relatório nº 56/2023 - COMACG/GMAE-CG/SUPECC/SES/GO (v. 52748575) período de avaliação de 22 de março a 21 de setembro de 2023, DESPACHO Nº 204/2024/SES/SUPECC-03082 (55828450), Processo nº 202300010060639
</t>
        </r>
      </text>
    </comment>
  </commentList>
</comments>
</file>

<file path=xl/sharedStrings.xml><?xml version="1.0" encoding="utf-8"?>
<sst xmlns="http://schemas.openxmlformats.org/spreadsheetml/2006/main" count="139" uniqueCount="68">
  <si>
    <t>Relatório Resumido da Execução Orçamentária e Financeira por Contrato de Gestão</t>
  </si>
  <si>
    <t>Mês/Ano:JANEIRO A JULHO/2024</t>
  </si>
  <si>
    <t>Órgão Contratante: SECRETARIA DE ESTADO DA SAÚDE – SES/GO.</t>
  </si>
  <si>
    <t>CNPJ: 02.529.964/0001-57</t>
  </si>
  <si>
    <t>Organização Social Contratada : INSTITUTO DE GESTÃO E HUMANIZAÇÃO – IGH</t>
  </si>
  <si>
    <t>CNPJ: 11.858.570/0004-86</t>
  </si>
  <si>
    <t>Unidade Gerida: Hospital Estadual de Aparecida de Goiânia Caio Louzada – HEAPA</t>
  </si>
  <si>
    <t>Contrato de Gestão nº: CONTRATO Nº 096/2016  - 10º Termo Aditivo  e 1° Apostilamento,3° Apostilamento.</t>
  </si>
  <si>
    <t>Vigência do Contrato de Gestão -10º Termo Aditivo: Início 22/09/2023 Término  Término 21/09/2024</t>
  </si>
  <si>
    <t>Previsão de Repasse Mensal do Contrato de Gestão/ADITIVO - Custeio : R$ 6.779.255,32      Processo nº: 201200010002131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</si>
  <si>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</si>
  <si>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</si>
  <si>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</si>
  <si>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</si>
  <si>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</si>
  <si>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</si>
  <si>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</si>
  <si>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</si>
  <si>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</si>
  <si>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</si>
  <si>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</si>
  <si>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</si>
  <si>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</si>
  <si>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</si>
  <si>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</si>
  <si>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</si>
  <si>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</si>
  <si>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</si>
  <si>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</si>
  <si>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</si>
  <si>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>01/24</t>
  </si>
  <si>
    <t>02/24</t>
  </si>
  <si>
    <t>03/24</t>
  </si>
  <si>
    <t>04/24</t>
  </si>
  <si>
    <t>05/24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</si>
  <si>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</si>
  <si>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</si>
  <si>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</si>
  <si>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</si>
  <si>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</si>
  <si>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</si>
  <si>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</si>
  <si>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</si>
  <si>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</si>
  <si>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</si>
  <si>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</si>
  <si>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</si>
  <si>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</si>
  <si>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</si>
  <si>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</si>
  <si>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</si>
  <si>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SES/GAAL-11410, SES/GMAE-14421 E SES/SUPECC-03082.</t>
  </si>
  <si>
    <t>Glosa -Residentes (Programa de Residência Médica).</t>
  </si>
  <si>
    <t>Glosa- Concessionárias (faturas da energia).</t>
  </si>
  <si>
    <t>3.3.90.39.04</t>
  </si>
  <si>
    <t>Glosa - Não cumprimento de Metas Contratuais.</t>
  </si>
  <si>
    <t>Outras Glosas-Diferença do ajuste de folha - valor da folha menor que o previsto no Contrato.</t>
  </si>
  <si>
    <t>Outras Glosas- REDUÇÃO VALOR CONTRATO</t>
  </si>
  <si>
    <t>22 de março a 21 de setembro de 2023,</t>
  </si>
  <si>
    <t>DESPACHO Nº 204/2024/SES/SUPECC-03082 (55828450),</t>
  </si>
  <si>
    <t>Total Geral</t>
  </si>
  <si>
    <t xml:space="preserve">* Glosa aplicada com valor estimado - ajuste será realizado posteriormente, quando informado pela SES/GMAE - CG-14421. </t>
  </si>
  <si>
    <r>
      <rPr>
        <b/>
        <sz val="10"/>
        <color rgb="FF000000"/>
        <rFont val="Calibri"/>
        <family val="2"/>
        <charset val="1"/>
      </rP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PROC:201200010002131,IGH-HEAPA, REF. AO REP. CONT. GESTÃO,10°T.A, REF. A NOV. 23.AUT. DESP. Nº 5357/2023/GAB (SEI 5208 .VALOR PAGO..............R$ 77.139,77.                                                                        PROC:201200010002131,IGH-HEAPA, REF. AO REP. CONT. GESTÃO,10° T.A, REF. A DEZ. 23..O VALOR DA FOLHA DEZ/23 FOI RETIFICADO PELA COORDENAÇÃO DE FOLHA DEPAGAMENTO CONFORME PLANILHA (57755366) ANEXA AO Processo nº 202100010024770.                                                                                                                                                                                                                                                                               Gerenciamento, operacionalização e execução das ações e serviços de saúde no Hospital Estadual de Aparecida de Goiânia - HEAPA. Chamamento público nº 02/2012. Contrato de Gestão 096/2016. 10ª T.A. Vigência: 22/09/2023 a 21/09/2024. Custeio. RD 30/2023 (SEI 51176377)..PDF: 2023285003217. DAOF: 2048. RD 30/2023 (SEI 51176377).......................................................
.......PROC:201200010002131, IGH-HEAPA, REF. AO REPASSE CONT. GESTÃO,10° T.A, REF. A:.                                                                                                                                                                                                                                 IGH-HEAPA-SET/2023- ........... 138.659,11                                                                                                                                                                                                                                                                                                                            IGH-HEAPA-OUT/2023- ........... 442.914,21                                                                                                                                                                                                                                                                                                                       IGH-HEAPA-NOV/2023- ........... 442.914,21                                                                                                                                                                                                                                                                                                                         IGH-HEAPA-DEZ/2023- ........... 377.138,70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 PAGO...... 1.401.626,23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 xml:space="preserve">R$ 1.315,20-PROC202300010006153, IGH-HEAPA,NF Nº 3299/2023- SERVICO LIC. DE SOFTWARE , CONF. DESP. Nº 387/2023/SES/SUTIN-18353.                                                                                                                                     R$ 239,80-PRO.202300010006153, IGH-HEAPA,PARTE DA NF Nº 3388/2023- SERVICO LIC. DE SOFTWARE , CONF. DESP. Nº 387/2023/SES/SUTIN-1 , PROCESSO 202300010006153.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9. Pagamentos de Despesas de Exercícios Anteriores - DEA (informar a natureza, processo e outros esclarecimentos sobre o repasse efetuado para a contratada, objetivamente, na Nota Explicativa)  </t>
    </r>
    <r>
      <rPr>
        <sz val="10"/>
        <color rgb="FF000000"/>
        <rFont val="Calibri"/>
        <family val="2"/>
        <charset val="1"/>
      </rPr>
      <t xml:space="preserve">  .                               PROC. 201200010002131,IGH-HEAPA, PISO SALARIAL ENFERMAGEM REF. A OUTUBRO/2023.DESPACHO Nº 433/2024/SES/GEMOD-21281 ..VALOR PAGO...............R$ 208.361,99..AUTORIZADO CONF.DESPACHO Nº 2241/2024/GAB (59556769) E DESPACHO Nº 5220/2024/SES/SGI-03079(59655052).                                                                                                                                                                                                               PROC. 201200010002131, IGH-HEAPA, PISO SALARIAL ENFERMAGEM REF. A DEZEMBRO/2023 DESPACHO Nº 433/2024/SES/GEMOD-21281. .VALOR PAGO...............R$ 209.591,79..AUTORIZADO CONF. DESPACHO Nº 2241/2024/GAB (59556769) E DESPACHO Nº 5220/2024/SES/SGI-03079 (59655052).                                                                                                                                                                                                                                          PROC. 201200010002131, IGH-HEAPA, PISO SALARIAL ENFERMAGEM REF. A NOVEMBRO/2023 DESPACHO Nº 433/2024/SES/GEMOD-21281. .VALOR PAGO..............R$ 211.046,05..AUTORIZADO CONF. DESPACHO Nº 2241/2024/GAB (59556769) E DESPACHO Nº 5220/2024/SES/SGI-03079 (59655052).                                                                                                                                                                                                                                         PROC. 201200010002131, IGH-HEAPA, PISO SALARIAL ENFERMAGEM DIFERENÇA MAIO, JUNHO, JULHO E AGOSTO/2023 E REF. A SETEMBRO/2023. .PNE-IGH-HEAPA-08/23 ........... 681.571,58 PNE-IGH-HEAPA-09/23 ........... 186.307,31 .VALOR PAGO.........R$ 867.878,89.                                                                                                                                                                                                                                                                             PROC. 201200010002131, IGH-HEAPA, PISO SALARIAL ENFERMAGEM REF. A DÉCIMO TERCEIRO/2023 DESPACHO Nº 433/2024/SES/GEMOD-2 .VALOR PAGO.............R$ 201.905,12..AUTORIZADO CONF. DESPACHO Nº 2241/2024/GAB (59556769) E DESPACHO Nº 5220/2024/SES/SGI-03079 (59655052).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</si>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</sst>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164" fontId="1" fillId="0" borderId="0" applyBorder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16" xfId="1" applyFont="1" applyBorder="1" applyAlignment="1" applyProtection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6" fillId="0" borderId="18" xfId="1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4" fontId="9" fillId="0" borderId="19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4" fontId="9" fillId="0" borderId="19" xfId="3" applyFont="1" applyBorder="1" applyAlignment="1" applyProtection="1">
      <alignment horizontal="center"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0" applyNumberFormat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65" xfId="2" xr:uid="{96629153-0EC5-4A6F-BD45-BB5EA6578D36}"/>
    <cellStyle name="Vírgula" xfId="1" builtinId="3"/>
    <cellStyle name="Vírgula 44" xfId="3" xr:uid="{3A11585D-DC7E-4FFF-832E-9F359C770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2A70-42F4-4504-854E-ACD0C0CAC8B8}">
  <sheetPr>
    <tabColor theme="5" tint="-0.249977111117893"/>
    <pageSetUpPr fitToPage="1"/>
  </sheetPr>
  <dimension ref="A1:X141"/>
  <sheetViews>
    <sheetView tabSelected="1" topLeftCell="A7" zoomScaleNormal="100" workbookViewId="0">
      <selection activeCell="A13" sqref="A13:V13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4.7109375" style="70" customWidth="1"/>
    <col min="4" max="5" width="14.7109375" customWidth="1"/>
    <col min="6" max="6" width="16.28515625" customWidth="1"/>
    <col min="7" max="7" width="14.7109375" customWidth="1"/>
    <col min="8" max="8" width="16.5703125" customWidth="1"/>
    <col min="9" max="9" width="17.42578125" customWidth="1"/>
    <col min="10" max="10" width="15.28515625" customWidth="1"/>
    <col min="11" max="11" width="17" customWidth="1"/>
    <col min="12" max="13" width="15.28515625" customWidth="1"/>
    <col min="14" max="14" width="15.28515625" style="70" customWidth="1"/>
    <col min="15" max="15" width="15.28515625" customWidth="1"/>
    <col min="16" max="22" width="15.42578125" customWidth="1"/>
    <col min="23" max="23" width="14.28515625" bestFit="1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8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3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3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3" s="15" customFormat="1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3" s="15" customFormat="1" ht="75" customHeight="1" thickBot="1" x14ac:dyDescent="0.3">
      <c r="A20" s="12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spans="1:23" s="15" customFormat="1" ht="33" customHeight="1" thickBot="1" x14ac:dyDescent="0.3">
      <c r="A21" s="12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spans="1:23" s="15" customFormat="1" ht="15.75" thickBot="1" x14ac:dyDescent="0.3">
      <c r="A22" s="21">
        <v>45292</v>
      </c>
      <c r="B22" s="22">
        <v>8616506.6699999999</v>
      </c>
      <c r="C22" s="23">
        <f>7147848.06+47836.42+213932.4</f>
        <v>7409616.8799999999</v>
      </c>
      <c r="D22" s="23">
        <v>35483934.350000001</v>
      </c>
      <c r="E22" s="23"/>
      <c r="F22" s="23"/>
      <c r="G22" s="23">
        <v>12665536.199999999</v>
      </c>
      <c r="H22" s="23"/>
      <c r="I22" s="23"/>
      <c r="J22" s="24">
        <v>1305075.45</v>
      </c>
      <c r="K22" s="25">
        <v>45292</v>
      </c>
      <c r="L22" s="26">
        <v>6236861.9800000004</v>
      </c>
      <c r="M22" s="26"/>
      <c r="N22" s="26"/>
      <c r="O22" s="26"/>
      <c r="P22" s="26"/>
      <c r="Q22" s="26"/>
      <c r="R22" s="26"/>
      <c r="S22" s="26"/>
      <c r="T22" s="27"/>
      <c r="U22" s="27"/>
      <c r="V22" s="28">
        <f t="shared" ref="V22:V55" si="0">((L22+M22+N22)-O22-P22-Q22+(R22+S22+T22+U22))</f>
        <v>6236861.9800000004</v>
      </c>
      <c r="W22" s="29"/>
    </row>
    <row r="23" spans="1:23" s="15" customFormat="1" ht="15.75" thickBot="1" x14ac:dyDescent="0.3">
      <c r="A23" s="30">
        <v>45323</v>
      </c>
      <c r="B23" s="31">
        <v>8621428.3499999996</v>
      </c>
      <c r="C23" s="28">
        <f>7195684.48+218854.08</f>
        <v>7414538.5600000005</v>
      </c>
      <c r="D23" s="23"/>
      <c r="E23" s="23">
        <v>646668</v>
      </c>
      <c r="F23" s="23"/>
      <c r="G23" s="23">
        <v>6616861.9800000004</v>
      </c>
      <c r="H23" s="23"/>
      <c r="I23" s="23"/>
      <c r="J23" s="32">
        <v>1479812.23</v>
      </c>
      <c r="K23" s="25">
        <v>45323</v>
      </c>
      <c r="L23" s="26">
        <v>6414919.4199999999</v>
      </c>
      <c r="M23" s="26"/>
      <c r="N23" s="26"/>
      <c r="O23" s="26"/>
      <c r="P23" s="26"/>
      <c r="Q23" s="26"/>
      <c r="R23" s="26"/>
      <c r="S23" s="26"/>
      <c r="T23" s="26"/>
      <c r="U23" s="33"/>
      <c r="V23" s="28">
        <f t="shared" si="0"/>
        <v>6414919.4199999999</v>
      </c>
      <c r="W23" s="29"/>
    </row>
    <row r="24" spans="1:23" s="15" customFormat="1" ht="15.75" thickBot="1" x14ac:dyDescent="0.3">
      <c r="A24" s="30">
        <v>45323</v>
      </c>
      <c r="B24" s="31"/>
      <c r="C24" s="28"/>
      <c r="D24" s="23"/>
      <c r="E24" s="23"/>
      <c r="F24" s="23"/>
      <c r="G24" s="23"/>
      <c r="H24" s="23"/>
      <c r="I24" s="23"/>
      <c r="J24" s="32"/>
      <c r="K24" s="25">
        <v>45231</v>
      </c>
      <c r="L24" s="26"/>
      <c r="M24" s="26"/>
      <c r="N24" s="26"/>
      <c r="O24" s="26"/>
      <c r="P24" s="26"/>
      <c r="Q24" s="26"/>
      <c r="R24" s="26">
        <v>77139.77</v>
      </c>
      <c r="S24" s="26"/>
      <c r="T24" s="26"/>
      <c r="U24" s="33"/>
      <c r="V24" s="28">
        <f t="shared" si="0"/>
        <v>77139.77</v>
      </c>
      <c r="W24" s="29"/>
    </row>
    <row r="25" spans="1:23" s="15" customFormat="1" ht="15.75" thickBot="1" x14ac:dyDescent="0.3">
      <c r="A25" s="21">
        <v>45352</v>
      </c>
      <c r="B25" s="28">
        <v>8623498.5299999993</v>
      </c>
      <c r="C25" s="28">
        <f>7195684.48+220924.26</f>
        <v>7416608.7400000002</v>
      </c>
      <c r="D25" s="23"/>
      <c r="E25" s="23"/>
      <c r="F25" s="23"/>
      <c r="G25" s="23">
        <v>452334.09</v>
      </c>
      <c r="H25" s="23"/>
      <c r="I25" s="23"/>
      <c r="J25" s="32">
        <v>1279291.23</v>
      </c>
      <c r="K25" s="25">
        <v>45292</v>
      </c>
      <c r="L25" s="26">
        <v>382883.26</v>
      </c>
      <c r="M25" s="26"/>
      <c r="N25" s="26"/>
      <c r="O25" s="26"/>
      <c r="P25" s="26"/>
      <c r="Q25" s="26"/>
      <c r="R25" s="26"/>
      <c r="S25" s="26"/>
      <c r="T25" s="26"/>
      <c r="U25" s="33"/>
      <c r="V25" s="28">
        <f t="shared" si="0"/>
        <v>382883.26</v>
      </c>
      <c r="W25" s="29"/>
    </row>
    <row r="26" spans="1:23" s="15" customFormat="1" ht="15.75" thickBot="1" x14ac:dyDescent="0.3">
      <c r="A26" s="21">
        <v>45352</v>
      </c>
      <c r="B26" s="28"/>
      <c r="C26" s="28"/>
      <c r="D26" s="23"/>
      <c r="E26" s="23"/>
      <c r="F26" s="23"/>
      <c r="G26" s="23"/>
      <c r="H26" s="23"/>
      <c r="I26" s="23"/>
      <c r="J26" s="32"/>
      <c r="K26" s="25">
        <v>45289</v>
      </c>
      <c r="L26" s="26"/>
      <c r="M26" s="26"/>
      <c r="N26" s="26"/>
      <c r="O26" s="26"/>
      <c r="P26" s="26"/>
      <c r="Q26" s="26"/>
      <c r="R26" s="26">
        <v>16075.84</v>
      </c>
      <c r="S26" s="26"/>
      <c r="T26" s="26"/>
      <c r="U26" s="33"/>
      <c r="V26" s="28">
        <f t="shared" si="0"/>
        <v>16075.84</v>
      </c>
      <c r="W26" s="29"/>
    </row>
    <row r="27" spans="1:23" s="15" customFormat="1" ht="15.75" thickBot="1" x14ac:dyDescent="0.3">
      <c r="A27" s="21">
        <v>45352</v>
      </c>
      <c r="B27" s="28"/>
      <c r="C27" s="28"/>
      <c r="D27" s="23"/>
      <c r="E27" s="23"/>
      <c r="F27" s="23"/>
      <c r="G27" s="23"/>
      <c r="H27" s="23"/>
      <c r="I27" s="23"/>
      <c r="J27" s="32"/>
      <c r="K27" s="25">
        <v>45380</v>
      </c>
      <c r="L27" s="26">
        <v>6616861.9800000004</v>
      </c>
      <c r="M27" s="26"/>
      <c r="N27" s="26"/>
      <c r="O27" s="26"/>
      <c r="P27" s="26"/>
      <c r="Q27" s="26"/>
      <c r="R27" s="26"/>
      <c r="S27" s="26"/>
      <c r="T27" s="26"/>
      <c r="U27" s="33"/>
      <c r="V27" s="28">
        <f t="shared" si="0"/>
        <v>6616861.9800000004</v>
      </c>
      <c r="W27" s="29"/>
    </row>
    <row r="28" spans="1:23" s="15" customFormat="1" ht="15.75" thickBot="1" x14ac:dyDescent="0.3">
      <c r="A28" s="30">
        <v>45383</v>
      </c>
      <c r="B28" s="28">
        <f>8402574.27+187536.18</f>
        <v>8590110.4499999993</v>
      </c>
      <c r="C28" s="28">
        <f>7195684.48+187536.18</f>
        <v>7383220.6600000001</v>
      </c>
      <c r="D28" s="23"/>
      <c r="E28" s="23">
        <v>428.25</v>
      </c>
      <c r="F28" s="23"/>
      <c r="G28" s="23">
        <v>13325137.279999999</v>
      </c>
      <c r="H28" s="23"/>
      <c r="I28" s="23"/>
      <c r="J28" s="32">
        <v>1280198.1000000001</v>
      </c>
      <c r="K28" s="25">
        <v>45292</v>
      </c>
      <c r="L28" s="26">
        <v>69450.83</v>
      </c>
      <c r="M28" s="26"/>
      <c r="N28" s="26"/>
      <c r="O28" s="26"/>
      <c r="P28" s="26"/>
      <c r="Q28" s="26"/>
      <c r="R28" s="26"/>
      <c r="S28" s="26"/>
      <c r="T28" s="26"/>
      <c r="U28" s="33"/>
      <c r="V28" s="28">
        <f t="shared" si="0"/>
        <v>69450.83</v>
      </c>
      <c r="W28" s="29"/>
    </row>
    <row r="29" spans="1:23" s="15" customFormat="1" ht="15.75" thickBot="1" x14ac:dyDescent="0.3">
      <c r="A29" s="30">
        <v>45383</v>
      </c>
      <c r="B29" s="28"/>
      <c r="C29" s="28"/>
      <c r="D29" s="23"/>
      <c r="E29" s="23"/>
      <c r="F29" s="23"/>
      <c r="G29" s="23"/>
      <c r="H29" s="23"/>
      <c r="I29" s="23"/>
      <c r="J29" s="34"/>
      <c r="K29" s="25">
        <v>45323</v>
      </c>
      <c r="L29" s="26">
        <v>91413.32</v>
      </c>
      <c r="M29" s="26"/>
      <c r="N29" s="26"/>
      <c r="O29" s="26"/>
      <c r="P29" s="26"/>
      <c r="Q29" s="26"/>
      <c r="R29" s="26"/>
      <c r="S29" s="26"/>
      <c r="T29" s="26"/>
      <c r="U29" s="33"/>
      <c r="V29" s="28">
        <f t="shared" si="0"/>
        <v>91413.32</v>
      </c>
      <c r="W29" s="29"/>
    </row>
    <row r="30" spans="1:23" s="15" customFormat="1" ht="15.75" thickBot="1" x14ac:dyDescent="0.3">
      <c r="A30" s="30">
        <v>45383</v>
      </c>
      <c r="B30" s="28"/>
      <c r="C30" s="28"/>
      <c r="D30" s="23"/>
      <c r="E30" s="23"/>
      <c r="F30" s="23"/>
      <c r="G30" s="23"/>
      <c r="H30" s="23"/>
      <c r="I30" s="23"/>
      <c r="J30" s="34"/>
      <c r="K30" s="25">
        <v>45383</v>
      </c>
      <c r="L30" s="26">
        <v>6616861.9800000004</v>
      </c>
      <c r="M30" s="26"/>
      <c r="N30" s="26"/>
      <c r="O30" s="26"/>
      <c r="P30" s="26"/>
      <c r="Q30" s="26"/>
      <c r="R30" s="26"/>
      <c r="S30" s="26"/>
      <c r="T30" s="26"/>
      <c r="U30" s="33"/>
      <c r="V30" s="28">
        <f t="shared" si="0"/>
        <v>6616861.9800000004</v>
      </c>
      <c r="W30" s="29"/>
    </row>
    <row r="31" spans="1:23" s="15" customFormat="1" ht="15.75" thickBot="1" x14ac:dyDescent="0.3">
      <c r="A31" s="21">
        <v>45413</v>
      </c>
      <c r="B31" s="28">
        <v>8122488.4610000001</v>
      </c>
      <c r="C31" s="28">
        <v>6955828.3306666696</v>
      </c>
      <c r="D31" s="23">
        <v>841246.92</v>
      </c>
      <c r="E31" s="23"/>
      <c r="F31" s="23"/>
      <c r="G31" s="23">
        <v>3077123.96</v>
      </c>
      <c r="H31" s="23">
        <v>428.25</v>
      </c>
      <c r="I31" s="23"/>
      <c r="J31" s="34">
        <v>1247993.34266667</v>
      </c>
      <c r="K31" s="25">
        <v>45139</v>
      </c>
      <c r="L31" s="26"/>
      <c r="M31" s="26"/>
      <c r="N31" s="26"/>
      <c r="O31" s="26"/>
      <c r="P31" s="26"/>
      <c r="Q31" s="26"/>
      <c r="R31" s="26"/>
      <c r="S31" s="26"/>
      <c r="T31" s="26">
        <v>681571.58</v>
      </c>
      <c r="U31" s="33"/>
      <c r="V31" s="28">
        <f t="shared" si="0"/>
        <v>681571.58</v>
      </c>
      <c r="W31" s="29"/>
    </row>
    <row r="32" spans="1:23" s="15" customFormat="1" ht="15.75" thickBot="1" x14ac:dyDescent="0.3">
      <c r="A32" s="21">
        <v>45413</v>
      </c>
      <c r="B32" s="28"/>
      <c r="C32" s="23"/>
      <c r="D32" s="23"/>
      <c r="E32" s="23"/>
      <c r="F32" s="23"/>
      <c r="G32" s="23"/>
      <c r="H32" s="23"/>
      <c r="I32" s="23"/>
      <c r="J32" s="34"/>
      <c r="K32" s="25">
        <v>45170</v>
      </c>
      <c r="L32" s="26"/>
      <c r="M32" s="26"/>
      <c r="N32" s="26"/>
      <c r="O32" s="26"/>
      <c r="P32" s="26"/>
      <c r="Q32" s="26"/>
      <c r="R32" s="26"/>
      <c r="S32" s="26"/>
      <c r="T32" s="26">
        <v>186307.31</v>
      </c>
      <c r="U32" s="33"/>
      <c r="V32" s="28">
        <f t="shared" si="0"/>
        <v>186307.31</v>
      </c>
      <c r="W32" s="29"/>
    </row>
    <row r="33" spans="1:24" s="15" customFormat="1" ht="15.75" thickBot="1" x14ac:dyDescent="0.3">
      <c r="A33" s="21">
        <v>45413</v>
      </c>
      <c r="B33" s="28"/>
      <c r="C33" s="23"/>
      <c r="D33" s="23"/>
      <c r="E33" s="23"/>
      <c r="F33" s="23"/>
      <c r="G33" s="23"/>
      <c r="H33" s="23"/>
      <c r="I33" s="23"/>
      <c r="J33" s="34"/>
      <c r="K33" s="25">
        <v>45198</v>
      </c>
      <c r="L33" s="26"/>
      <c r="M33" s="26"/>
      <c r="N33" s="26"/>
      <c r="O33" s="26"/>
      <c r="P33" s="26"/>
      <c r="Q33" s="26"/>
      <c r="R33" s="35">
        <v>138659.10999999999</v>
      </c>
      <c r="S33" s="26"/>
      <c r="T33" s="26"/>
      <c r="U33" s="33"/>
      <c r="V33" s="28">
        <f t="shared" si="0"/>
        <v>138659.10999999999</v>
      </c>
      <c r="W33" s="29"/>
    </row>
    <row r="34" spans="1:24" s="15" customFormat="1" ht="15.75" thickBot="1" x14ac:dyDescent="0.3">
      <c r="A34" s="21">
        <v>45413</v>
      </c>
      <c r="B34" s="28"/>
      <c r="C34" s="23"/>
      <c r="D34" s="23"/>
      <c r="E34" s="23"/>
      <c r="F34" s="23"/>
      <c r="G34" s="23"/>
      <c r="H34" s="23"/>
      <c r="I34" s="23"/>
      <c r="J34" s="34"/>
      <c r="K34" s="25">
        <v>45200</v>
      </c>
      <c r="L34" s="26"/>
      <c r="M34" s="26"/>
      <c r="N34" s="26"/>
      <c r="O34" s="26"/>
      <c r="P34" s="26"/>
      <c r="Q34" s="26"/>
      <c r="R34" s="35">
        <v>442914.21</v>
      </c>
      <c r="S34" s="26"/>
      <c r="T34" s="26">
        <v>208361.99</v>
      </c>
      <c r="U34" s="33"/>
      <c r="V34" s="28">
        <f t="shared" si="0"/>
        <v>651276.19999999995</v>
      </c>
      <c r="W34" s="29"/>
    </row>
    <row r="35" spans="1:24" s="15" customFormat="1" ht="15.75" thickBot="1" x14ac:dyDescent="0.3">
      <c r="A35" s="21">
        <v>45413</v>
      </c>
      <c r="B35" s="28"/>
      <c r="C35" s="23"/>
      <c r="D35" s="23"/>
      <c r="E35" s="23"/>
      <c r="F35" s="23"/>
      <c r="G35" s="23"/>
      <c r="H35" s="23"/>
      <c r="I35" s="23"/>
      <c r="J35" s="34"/>
      <c r="K35" s="25">
        <v>45231</v>
      </c>
      <c r="L35" s="26"/>
      <c r="M35" s="26"/>
      <c r="N35" s="26"/>
      <c r="O35" s="26"/>
      <c r="P35" s="26"/>
      <c r="Q35" s="26"/>
      <c r="R35" s="35">
        <v>442914.21</v>
      </c>
      <c r="S35" s="26"/>
      <c r="T35" s="26">
        <v>211046.05</v>
      </c>
      <c r="U35" s="33"/>
      <c r="V35" s="28">
        <f t="shared" si="0"/>
        <v>653960.26</v>
      </c>
      <c r="W35" s="29"/>
    </row>
    <row r="36" spans="1:24" s="15" customFormat="1" ht="15.75" thickBot="1" x14ac:dyDescent="0.3">
      <c r="A36" s="21">
        <v>45413</v>
      </c>
      <c r="B36" s="28"/>
      <c r="C36" s="23"/>
      <c r="D36" s="23"/>
      <c r="E36" s="23"/>
      <c r="F36" s="23"/>
      <c r="G36" s="23"/>
      <c r="H36" s="23"/>
      <c r="I36" s="23"/>
      <c r="J36" s="34"/>
      <c r="K36" s="25">
        <v>45289</v>
      </c>
      <c r="L36" s="26"/>
      <c r="M36" s="26"/>
      <c r="N36" s="26"/>
      <c r="O36" s="26"/>
      <c r="P36" s="26"/>
      <c r="Q36" s="26"/>
      <c r="R36" s="35">
        <v>377138.7</v>
      </c>
      <c r="S36" s="26"/>
      <c r="T36" s="26">
        <v>411496.91</v>
      </c>
      <c r="U36" s="33"/>
      <c r="V36" s="28">
        <f t="shared" si="0"/>
        <v>788635.61</v>
      </c>
      <c r="W36" s="29"/>
    </row>
    <row r="37" spans="1:24" s="15" customFormat="1" ht="15.75" thickBot="1" x14ac:dyDescent="0.3">
      <c r="A37" s="21">
        <v>45413</v>
      </c>
      <c r="B37" s="28"/>
      <c r="C37" s="23"/>
      <c r="D37" s="23"/>
      <c r="E37" s="23"/>
      <c r="F37" s="23"/>
      <c r="G37" s="23"/>
      <c r="H37" s="23"/>
      <c r="I37" s="23"/>
      <c r="J37" s="34"/>
      <c r="K37" s="25">
        <v>45292</v>
      </c>
      <c r="L37" s="26">
        <v>616319.48</v>
      </c>
      <c r="M37" s="26"/>
      <c r="N37" s="26"/>
      <c r="O37" s="26"/>
      <c r="P37" s="26"/>
      <c r="Q37" s="26"/>
      <c r="R37" s="26"/>
      <c r="S37" s="26"/>
      <c r="T37" s="26"/>
      <c r="U37" s="33"/>
      <c r="V37" s="28">
        <f t="shared" si="0"/>
        <v>616319.48</v>
      </c>
      <c r="W37" s="29"/>
    </row>
    <row r="38" spans="1:24" s="15" customFormat="1" ht="15.75" thickBot="1" x14ac:dyDescent="0.3">
      <c r="A38" s="21">
        <v>45413</v>
      </c>
      <c r="B38" s="28"/>
      <c r="C38" s="23"/>
      <c r="D38" s="23"/>
      <c r="E38" s="23"/>
      <c r="F38" s="23"/>
      <c r="G38" s="23"/>
      <c r="H38" s="23"/>
      <c r="I38" s="23"/>
      <c r="J38" s="34"/>
      <c r="K38" s="25">
        <v>45323</v>
      </c>
      <c r="L38" s="26">
        <v>621528.57999999996</v>
      </c>
      <c r="M38" s="26"/>
      <c r="N38" s="26"/>
      <c r="O38" s="26"/>
      <c r="P38" s="26"/>
      <c r="Q38" s="26"/>
      <c r="R38" s="26"/>
      <c r="S38" s="26"/>
      <c r="T38" s="26"/>
      <c r="U38" s="33"/>
      <c r="V38" s="28">
        <f t="shared" si="0"/>
        <v>621528.57999999996</v>
      </c>
      <c r="W38" s="29"/>
    </row>
    <row r="39" spans="1:24" s="15" customFormat="1" ht="15.75" thickBot="1" x14ac:dyDescent="0.3">
      <c r="A39" s="21">
        <v>45413</v>
      </c>
      <c r="B39" s="28"/>
      <c r="C39" s="23"/>
      <c r="D39" s="23"/>
      <c r="E39" s="23"/>
      <c r="F39" s="23"/>
      <c r="G39" s="23"/>
      <c r="H39" s="23"/>
      <c r="I39" s="23"/>
      <c r="J39" s="34"/>
      <c r="K39" s="25">
        <v>45380</v>
      </c>
      <c r="L39" s="26">
        <v>683121.46</v>
      </c>
      <c r="M39" s="26"/>
      <c r="N39" s="26"/>
      <c r="O39" s="26"/>
      <c r="P39" s="26"/>
      <c r="Q39" s="26"/>
      <c r="R39" s="26"/>
      <c r="S39" s="26"/>
      <c r="T39" s="26"/>
      <c r="U39" s="33"/>
      <c r="V39" s="28">
        <f t="shared" si="0"/>
        <v>683121.46</v>
      </c>
      <c r="W39" s="29"/>
    </row>
    <row r="40" spans="1:24" s="15" customFormat="1" ht="15.75" thickBot="1" x14ac:dyDescent="0.3">
      <c r="A40" s="21">
        <v>45413</v>
      </c>
      <c r="B40" s="28"/>
      <c r="C40" s="23"/>
      <c r="D40" s="23"/>
      <c r="E40" s="23"/>
      <c r="F40" s="23"/>
      <c r="G40" s="23"/>
      <c r="H40" s="23"/>
      <c r="I40" s="23"/>
      <c r="J40" s="34"/>
      <c r="K40" s="25">
        <v>45383</v>
      </c>
      <c r="L40" s="26">
        <v>440114.99</v>
      </c>
      <c r="M40" s="26"/>
      <c r="N40" s="26"/>
      <c r="O40" s="26"/>
      <c r="P40" s="26"/>
      <c r="Q40" s="26"/>
      <c r="R40" s="26"/>
      <c r="S40" s="26"/>
      <c r="T40" s="26"/>
      <c r="U40" s="33"/>
      <c r="V40" s="28">
        <f t="shared" si="0"/>
        <v>440114.99</v>
      </c>
      <c r="W40" s="29"/>
    </row>
    <row r="41" spans="1:24" s="15" customFormat="1" ht="15.75" thickBot="1" x14ac:dyDescent="0.3">
      <c r="A41" s="21">
        <v>45413</v>
      </c>
      <c r="B41" s="28"/>
      <c r="C41" s="23"/>
      <c r="D41" s="23"/>
      <c r="E41" s="23"/>
      <c r="F41" s="23"/>
      <c r="G41" s="23"/>
      <c r="H41" s="23"/>
      <c r="I41" s="23"/>
      <c r="J41" s="34"/>
      <c r="K41" s="25">
        <v>45413</v>
      </c>
      <c r="L41" s="26">
        <v>6616861.9800000004</v>
      </c>
      <c r="M41" s="26">
        <v>428.25</v>
      </c>
      <c r="N41" s="26"/>
      <c r="O41" s="26"/>
      <c r="P41" s="26"/>
      <c r="Q41" s="26"/>
      <c r="R41" s="26"/>
      <c r="S41" s="26"/>
      <c r="T41" s="26"/>
      <c r="U41" s="33"/>
      <c r="V41" s="28">
        <f t="shared" si="0"/>
        <v>6617290.2300000004</v>
      </c>
      <c r="W41" s="29"/>
    </row>
    <row r="42" spans="1:24" s="15" customFormat="1" ht="15.75" thickBot="1" x14ac:dyDescent="0.3">
      <c r="A42" s="21">
        <v>45413</v>
      </c>
      <c r="B42" s="28"/>
      <c r="C42" s="23"/>
      <c r="D42" s="23"/>
      <c r="E42" s="23"/>
      <c r="F42" s="23"/>
      <c r="G42" s="23"/>
      <c r="H42" s="23"/>
      <c r="I42" s="23"/>
      <c r="J42" s="34"/>
      <c r="K42" s="25"/>
      <c r="L42" s="26"/>
      <c r="M42" s="26"/>
      <c r="N42" s="26"/>
      <c r="O42" s="26"/>
      <c r="P42" s="26"/>
      <c r="Q42" s="26"/>
      <c r="R42" s="26"/>
      <c r="S42" s="35">
        <v>1315.2</v>
      </c>
      <c r="T42" s="26"/>
      <c r="U42" s="33"/>
      <c r="V42" s="28">
        <f t="shared" si="0"/>
        <v>1315.2</v>
      </c>
      <c r="W42" s="29"/>
      <c r="X42" s="36"/>
    </row>
    <row r="43" spans="1:24" s="15" customFormat="1" ht="15.75" thickBot="1" x14ac:dyDescent="0.3">
      <c r="A43" s="21">
        <v>45413</v>
      </c>
      <c r="B43" s="28"/>
      <c r="C43" s="23"/>
      <c r="D43" s="23"/>
      <c r="E43" s="23"/>
      <c r="F43" s="23"/>
      <c r="G43" s="23"/>
      <c r="H43" s="23"/>
      <c r="I43" s="23"/>
      <c r="J43" s="34"/>
      <c r="K43" s="25"/>
      <c r="L43" s="26"/>
      <c r="M43" s="26"/>
      <c r="N43" s="26"/>
      <c r="O43" s="26"/>
      <c r="P43" s="26"/>
      <c r="Q43" s="26"/>
      <c r="R43" s="26"/>
      <c r="S43" s="35">
        <v>239.8</v>
      </c>
      <c r="T43" s="26"/>
      <c r="U43" s="33"/>
      <c r="V43" s="28">
        <f t="shared" si="0"/>
        <v>239.8</v>
      </c>
      <c r="W43" s="29"/>
    </row>
    <row r="44" spans="1:24" s="15" customFormat="1" ht="15.75" thickBot="1" x14ac:dyDescent="0.3">
      <c r="A44" s="21">
        <v>45413</v>
      </c>
      <c r="B44" s="28"/>
      <c r="C44" s="23"/>
      <c r="D44" s="23"/>
      <c r="E44" s="23"/>
      <c r="F44" s="23"/>
      <c r="G44" s="23"/>
      <c r="H44" s="23"/>
      <c r="I44" s="23"/>
      <c r="J44" s="34"/>
      <c r="K44" s="25"/>
      <c r="L44" s="26"/>
      <c r="M44" s="26"/>
      <c r="N44" s="26"/>
      <c r="O44" s="26"/>
      <c r="P44" s="26"/>
      <c r="Q44" s="26"/>
      <c r="R44" s="26"/>
      <c r="S44" s="26"/>
      <c r="T44" s="26"/>
      <c r="U44" s="33"/>
      <c r="V44" s="28">
        <f t="shared" si="0"/>
        <v>0</v>
      </c>
      <c r="W44" s="29"/>
    </row>
    <row r="45" spans="1:24" s="15" customFormat="1" ht="15.75" thickBot="1" x14ac:dyDescent="0.3">
      <c r="A45" s="30">
        <v>45444</v>
      </c>
      <c r="B45" s="28"/>
      <c r="C45" s="23"/>
      <c r="D45" s="23"/>
      <c r="E45" s="23"/>
      <c r="F45" s="23"/>
      <c r="G45" s="23">
        <v>71314.87</v>
      </c>
      <c r="H45" s="23"/>
      <c r="I45" s="23"/>
      <c r="J45" s="34"/>
      <c r="K45" s="25" t="s">
        <v>30</v>
      </c>
      <c r="L45" s="26">
        <v>5915.67</v>
      </c>
      <c r="M45" s="26"/>
      <c r="N45" s="26"/>
      <c r="O45" s="26"/>
      <c r="P45" s="26"/>
      <c r="Q45" s="26"/>
      <c r="R45" s="26"/>
      <c r="S45" s="26"/>
      <c r="T45" s="26"/>
      <c r="U45" s="33"/>
      <c r="V45" s="28">
        <f t="shared" si="0"/>
        <v>5915.67</v>
      </c>
      <c r="W45" s="29"/>
    </row>
    <row r="46" spans="1:24" s="15" customFormat="1" ht="15.75" thickBot="1" x14ac:dyDescent="0.3">
      <c r="A46" s="30">
        <v>45444</v>
      </c>
      <c r="B46" s="28"/>
      <c r="C46" s="23"/>
      <c r="D46" s="23"/>
      <c r="E46" s="23"/>
      <c r="F46" s="23"/>
      <c r="G46" s="23"/>
      <c r="H46" s="23"/>
      <c r="I46" s="23"/>
      <c r="J46" s="34"/>
      <c r="K46" s="25" t="s">
        <v>31</v>
      </c>
      <c r="L46" s="26">
        <v>13754.8</v>
      </c>
      <c r="M46" s="26"/>
      <c r="N46" s="26"/>
      <c r="O46" s="26"/>
      <c r="P46" s="26"/>
      <c r="Q46" s="26"/>
      <c r="R46" s="26"/>
      <c r="S46" s="26"/>
      <c r="T46" s="26"/>
      <c r="U46" s="33"/>
      <c r="V46" s="28">
        <f t="shared" si="0"/>
        <v>13754.8</v>
      </c>
      <c r="W46" s="29"/>
    </row>
    <row r="47" spans="1:24" s="15" customFormat="1" ht="15.75" thickBot="1" x14ac:dyDescent="0.3">
      <c r="A47" s="30">
        <v>45444</v>
      </c>
      <c r="B47" s="28"/>
      <c r="C47" s="23"/>
      <c r="D47" s="23"/>
      <c r="E47" s="23"/>
      <c r="F47" s="23"/>
      <c r="G47" s="23"/>
      <c r="H47" s="23"/>
      <c r="I47" s="23"/>
      <c r="J47" s="34"/>
      <c r="K47" s="25" t="s">
        <v>32</v>
      </c>
      <c r="L47" s="26">
        <v>44223.86</v>
      </c>
      <c r="M47" s="26"/>
      <c r="N47" s="26"/>
      <c r="O47" s="26"/>
      <c r="P47" s="26"/>
      <c r="Q47" s="26"/>
      <c r="R47" s="26"/>
      <c r="S47" s="26"/>
      <c r="T47" s="26"/>
      <c r="U47" s="33"/>
      <c r="V47" s="28">
        <f t="shared" si="0"/>
        <v>44223.86</v>
      </c>
      <c r="W47" s="29"/>
    </row>
    <row r="48" spans="1:24" s="15" customFormat="1" ht="15.75" thickBot="1" x14ac:dyDescent="0.3">
      <c r="A48" s="30">
        <v>45444</v>
      </c>
      <c r="B48" s="28"/>
      <c r="C48" s="23"/>
      <c r="D48" s="23"/>
      <c r="E48" s="23"/>
      <c r="F48" s="23"/>
      <c r="G48" s="23"/>
      <c r="H48" s="23"/>
      <c r="I48" s="23"/>
      <c r="J48" s="34"/>
      <c r="K48" s="25" t="s">
        <v>33</v>
      </c>
      <c r="L48" s="26">
        <v>65399.199999999997</v>
      </c>
      <c r="M48" s="26"/>
      <c r="N48" s="26"/>
      <c r="O48" s="26"/>
      <c r="P48" s="26"/>
      <c r="Q48" s="26"/>
      <c r="R48" s="26"/>
      <c r="S48" s="26"/>
      <c r="T48" s="26"/>
      <c r="U48" s="33"/>
      <c r="V48" s="28">
        <f t="shared" si="0"/>
        <v>65399.199999999997</v>
      </c>
      <c r="W48" s="29"/>
    </row>
    <row r="49" spans="1:24" s="15" customFormat="1" ht="15.75" thickBot="1" x14ac:dyDescent="0.3">
      <c r="A49" s="30">
        <v>45444</v>
      </c>
      <c r="B49" s="28"/>
      <c r="C49" s="23"/>
      <c r="D49" s="23"/>
      <c r="E49" s="23"/>
      <c r="F49" s="23"/>
      <c r="G49" s="23"/>
      <c r="H49" s="23"/>
      <c r="I49" s="23"/>
      <c r="J49" s="34"/>
      <c r="K49" s="25" t="s">
        <v>34</v>
      </c>
      <c r="L49" s="26">
        <v>243411.4</v>
      </c>
      <c r="M49" s="26"/>
      <c r="N49" s="26"/>
      <c r="O49" s="26"/>
      <c r="P49" s="26"/>
      <c r="Q49" s="26"/>
      <c r="R49" s="26"/>
      <c r="S49" s="26"/>
      <c r="T49" s="26"/>
      <c r="U49" s="33"/>
      <c r="V49" s="28">
        <f t="shared" si="0"/>
        <v>243411.4</v>
      </c>
      <c r="W49" s="29"/>
    </row>
    <row r="50" spans="1:24" s="15" customFormat="1" ht="15.75" thickBot="1" x14ac:dyDescent="0.3">
      <c r="A50" s="21">
        <v>45474</v>
      </c>
      <c r="B50" s="28"/>
      <c r="C50" s="23"/>
      <c r="D50" s="23"/>
      <c r="E50" s="23"/>
      <c r="F50" s="23"/>
      <c r="G50" s="23"/>
      <c r="H50" s="23"/>
      <c r="I50" s="23"/>
      <c r="J50" s="34"/>
      <c r="K50" s="25"/>
      <c r="L50" s="26"/>
      <c r="M50" s="26"/>
      <c r="N50" s="26"/>
      <c r="O50" s="26"/>
      <c r="P50" s="26"/>
      <c r="Q50" s="26"/>
      <c r="R50" s="26"/>
      <c r="S50" s="26"/>
      <c r="T50" s="26"/>
      <c r="U50" s="33"/>
      <c r="V50" s="28">
        <f t="shared" si="0"/>
        <v>0</v>
      </c>
      <c r="W50" s="29"/>
    </row>
    <row r="51" spans="1:24" s="15" customFormat="1" ht="15.75" thickBot="1" x14ac:dyDescent="0.3">
      <c r="A51" s="30">
        <v>45505</v>
      </c>
      <c r="B51" s="28"/>
      <c r="C51" s="23"/>
      <c r="D51" s="23"/>
      <c r="E51" s="23"/>
      <c r="F51" s="23"/>
      <c r="G51" s="23"/>
      <c r="H51" s="23"/>
      <c r="I51" s="23"/>
      <c r="J51" s="34"/>
      <c r="K51" s="25"/>
      <c r="L51" s="26"/>
      <c r="M51" s="26"/>
      <c r="N51" s="26"/>
      <c r="O51" s="26"/>
      <c r="P51" s="26"/>
      <c r="Q51" s="26"/>
      <c r="R51" s="26"/>
      <c r="S51" s="26"/>
      <c r="T51" s="26"/>
      <c r="U51" s="33"/>
      <c r="V51" s="28">
        <f t="shared" si="0"/>
        <v>0</v>
      </c>
      <c r="W51" s="29"/>
    </row>
    <row r="52" spans="1:24" ht="15.75" thickBot="1" x14ac:dyDescent="0.3">
      <c r="A52" s="21">
        <v>45536</v>
      </c>
      <c r="B52" s="28"/>
      <c r="C52" s="28"/>
      <c r="D52" s="23"/>
      <c r="E52" s="23"/>
      <c r="F52" s="23"/>
      <c r="G52" s="23"/>
      <c r="H52" s="23"/>
      <c r="I52" s="23"/>
      <c r="J52" s="34"/>
      <c r="K52" s="25"/>
      <c r="L52" s="26"/>
      <c r="M52" s="26"/>
      <c r="N52" s="26"/>
      <c r="O52" s="26"/>
      <c r="P52" s="26"/>
      <c r="Q52" s="26"/>
      <c r="R52" s="26"/>
      <c r="S52" s="26"/>
      <c r="T52" s="26"/>
      <c r="U52" s="33"/>
      <c r="V52" s="28">
        <f t="shared" si="0"/>
        <v>0</v>
      </c>
      <c r="W52" s="29"/>
      <c r="X52" s="15"/>
    </row>
    <row r="53" spans="1:24" ht="15.75" thickBot="1" x14ac:dyDescent="0.3">
      <c r="A53" s="30">
        <v>45566</v>
      </c>
      <c r="B53" s="28"/>
      <c r="C53" s="28"/>
      <c r="D53" s="23"/>
      <c r="E53" s="23"/>
      <c r="F53" s="23"/>
      <c r="G53" s="23"/>
      <c r="H53" s="23"/>
      <c r="I53" s="23"/>
      <c r="J53" s="34"/>
      <c r="K53" s="25"/>
      <c r="L53" s="26"/>
      <c r="M53" s="26"/>
      <c r="N53" s="26"/>
      <c r="O53" s="26"/>
      <c r="P53" s="26"/>
      <c r="Q53" s="26"/>
      <c r="R53" s="26"/>
      <c r="S53" s="26"/>
      <c r="T53" s="26"/>
      <c r="U53" s="33"/>
      <c r="V53" s="28">
        <f t="shared" si="0"/>
        <v>0</v>
      </c>
      <c r="W53" s="29"/>
      <c r="X53" s="15"/>
    </row>
    <row r="54" spans="1:24" ht="15.75" thickBot="1" x14ac:dyDescent="0.3">
      <c r="A54" s="21">
        <v>45597</v>
      </c>
      <c r="B54" s="28"/>
      <c r="C54" s="28"/>
      <c r="D54" s="23"/>
      <c r="E54" s="23"/>
      <c r="F54" s="23"/>
      <c r="G54" s="23"/>
      <c r="H54" s="23"/>
      <c r="I54" s="23"/>
      <c r="J54" s="34"/>
      <c r="K54" s="25"/>
      <c r="L54" s="26"/>
      <c r="M54" s="26"/>
      <c r="N54" s="26"/>
      <c r="O54" s="33"/>
      <c r="P54" s="33"/>
      <c r="Q54" s="33"/>
      <c r="R54" s="33"/>
      <c r="S54" s="33"/>
      <c r="T54" s="33"/>
      <c r="U54" s="33"/>
      <c r="V54" s="28">
        <f t="shared" si="0"/>
        <v>0</v>
      </c>
      <c r="W54" s="29"/>
      <c r="X54" s="15"/>
    </row>
    <row r="55" spans="1:24" ht="15.75" thickBot="1" x14ac:dyDescent="0.3">
      <c r="A55" s="30">
        <v>45627</v>
      </c>
      <c r="B55" s="28"/>
      <c r="C55" s="28"/>
      <c r="D55" s="28"/>
      <c r="E55" s="28"/>
      <c r="F55" s="23"/>
      <c r="G55" s="28"/>
      <c r="H55" s="28"/>
      <c r="I55" s="37"/>
      <c r="J55" s="34"/>
      <c r="K55" s="25"/>
      <c r="L55" s="26"/>
      <c r="M55" s="26"/>
      <c r="N55" s="26"/>
      <c r="O55" s="33"/>
      <c r="P55" s="33"/>
      <c r="Q55" s="33"/>
      <c r="R55" s="33"/>
      <c r="S55" s="33"/>
      <c r="T55" s="33"/>
      <c r="U55" s="33"/>
      <c r="V55" s="28">
        <f t="shared" si="0"/>
        <v>0</v>
      </c>
      <c r="W55" s="29"/>
      <c r="X55" s="15"/>
    </row>
    <row r="56" spans="1:24" ht="15.75" thickBot="1" x14ac:dyDescent="0.3">
      <c r="A56" s="38"/>
      <c r="B56" s="39">
        <f t="shared" ref="B56:J56" si="1">SUM(B22:B55)</f>
        <v>42574032.461000003</v>
      </c>
      <c r="C56" s="39">
        <f t="shared" si="1"/>
        <v>36579813.170666672</v>
      </c>
      <c r="D56" s="39">
        <f t="shared" si="1"/>
        <v>36325181.270000003</v>
      </c>
      <c r="E56" s="39">
        <f t="shared" si="1"/>
        <v>647096.25</v>
      </c>
      <c r="F56" s="39">
        <f t="shared" si="1"/>
        <v>0</v>
      </c>
      <c r="G56" s="39">
        <f t="shared" si="1"/>
        <v>36208308.379999995</v>
      </c>
      <c r="H56" s="39">
        <f t="shared" si="1"/>
        <v>428.25</v>
      </c>
      <c r="I56" s="39">
        <f t="shared" si="1"/>
        <v>0</v>
      </c>
      <c r="J56" s="39">
        <f t="shared" si="1"/>
        <v>6592370.3526666695</v>
      </c>
      <c r="K56" s="39"/>
      <c r="L56" s="39">
        <f t="shared" ref="L56:V56" si="2">SUM(L22:L55)</f>
        <v>35779904.189999998</v>
      </c>
      <c r="M56" s="39">
        <f t="shared" si="2"/>
        <v>428.25</v>
      </c>
      <c r="N56" s="39">
        <f t="shared" si="2"/>
        <v>0</v>
      </c>
      <c r="O56" s="39">
        <f t="shared" si="2"/>
        <v>0</v>
      </c>
      <c r="P56" s="39">
        <f t="shared" si="2"/>
        <v>0</v>
      </c>
      <c r="Q56" s="39">
        <f t="shared" si="2"/>
        <v>0</v>
      </c>
      <c r="R56" s="39">
        <f t="shared" si="2"/>
        <v>1494841.8399999999</v>
      </c>
      <c r="S56" s="39">
        <f t="shared" si="2"/>
        <v>1555</v>
      </c>
      <c r="T56" s="39">
        <f t="shared" si="2"/>
        <v>1698783.8399999999</v>
      </c>
      <c r="U56" s="39">
        <f t="shared" si="2"/>
        <v>0</v>
      </c>
      <c r="V56" s="39">
        <f t="shared" si="2"/>
        <v>38975513.119999997</v>
      </c>
      <c r="W56" s="15"/>
      <c r="X56" s="15"/>
    </row>
    <row r="57" spans="1:24" x14ac:dyDescent="0.25">
      <c r="A57" s="40"/>
      <c r="B57" s="40"/>
      <c r="C57" s="41"/>
      <c r="D57" s="40"/>
      <c r="E57" s="40"/>
      <c r="F57" s="42"/>
      <c r="G57" s="40"/>
      <c r="H57" s="40"/>
      <c r="I57" s="40"/>
      <c r="J57" s="40"/>
      <c r="K57" s="40"/>
      <c r="L57" s="42"/>
      <c r="M57" s="40"/>
      <c r="N57" s="41"/>
      <c r="O57" s="40"/>
      <c r="P57" s="40"/>
      <c r="Q57" s="40"/>
      <c r="R57" s="40"/>
      <c r="S57" s="40"/>
      <c r="T57" s="40"/>
      <c r="U57" s="40"/>
      <c r="V57" s="40"/>
    </row>
    <row r="58" spans="1:24" ht="39" customHeight="1" x14ac:dyDescent="0.25">
      <c r="A58" s="43" t="s">
        <v>35</v>
      </c>
      <c r="B58" s="43"/>
      <c r="C58" s="43"/>
      <c r="D58" s="43"/>
      <c r="E58" s="43"/>
      <c r="F58" s="40"/>
      <c r="G58" s="42"/>
      <c r="H58" s="40"/>
      <c r="I58" s="40"/>
      <c r="J58" s="40"/>
      <c r="K58" s="40"/>
      <c r="L58" s="40"/>
      <c r="M58" s="40"/>
      <c r="N58" s="41"/>
      <c r="O58" s="40"/>
      <c r="P58" s="40"/>
      <c r="Q58" s="42"/>
      <c r="R58" s="40"/>
      <c r="S58" s="40"/>
      <c r="T58" s="40"/>
      <c r="U58" s="40"/>
      <c r="V58" s="40"/>
    </row>
    <row r="59" spans="1:24" ht="15" customHeight="1" x14ac:dyDescent="0.25">
      <c r="A59" s="44" t="s">
        <v>36</v>
      </c>
      <c r="B59" s="44"/>
      <c r="C59" s="44"/>
      <c r="D59" s="44"/>
      <c r="E59" s="44"/>
      <c r="F59" s="40"/>
      <c r="G59" s="40"/>
      <c r="H59" s="40"/>
      <c r="I59" s="40"/>
      <c r="J59" s="40"/>
      <c r="K59" s="40"/>
      <c r="L59" s="40"/>
      <c r="M59" s="40"/>
      <c r="N59" s="41"/>
      <c r="O59" s="40"/>
      <c r="P59" s="40"/>
      <c r="Q59" s="40"/>
      <c r="R59" s="40"/>
      <c r="S59" s="40"/>
      <c r="T59" s="40"/>
      <c r="U59" s="40"/>
      <c r="V59" s="40"/>
    </row>
    <row r="60" spans="1:24" x14ac:dyDescent="0.25">
      <c r="A60" s="44"/>
      <c r="B60" s="44"/>
      <c r="C60" s="44"/>
      <c r="D60" s="44"/>
      <c r="E60" s="44"/>
      <c r="F60" s="40"/>
      <c r="G60" s="40"/>
      <c r="H60" s="40"/>
      <c r="I60" s="40"/>
      <c r="J60" s="40"/>
      <c r="K60" s="40"/>
      <c r="L60" s="40"/>
      <c r="M60" s="40"/>
      <c r="N60" s="41"/>
      <c r="O60" s="40"/>
      <c r="P60" s="40"/>
      <c r="Q60" s="40"/>
      <c r="R60" s="40"/>
      <c r="S60" s="40"/>
      <c r="T60" s="40"/>
      <c r="U60" s="40"/>
      <c r="V60" s="42"/>
    </row>
    <row r="61" spans="1:24" ht="31.5" customHeight="1" x14ac:dyDescent="0.25">
      <c r="A61" s="45" t="s">
        <v>37</v>
      </c>
      <c r="B61" s="45"/>
      <c r="C61" s="45"/>
      <c r="D61" s="45"/>
      <c r="E61" s="45"/>
      <c r="F61" s="40"/>
      <c r="G61" s="40"/>
      <c r="H61" s="40"/>
      <c r="I61" s="40"/>
      <c r="J61" s="40"/>
      <c r="K61" s="40"/>
      <c r="L61" s="40"/>
      <c r="M61" s="40"/>
      <c r="N61" s="41"/>
      <c r="O61" s="40"/>
      <c r="P61" s="40"/>
      <c r="Q61" s="40"/>
      <c r="R61" s="40"/>
      <c r="S61" s="40"/>
      <c r="T61" s="40"/>
      <c r="U61" s="40"/>
      <c r="V61" s="40"/>
    </row>
    <row r="62" spans="1:24" ht="15.75" customHeight="1" x14ac:dyDescent="0.25">
      <c r="A62" s="45" t="s">
        <v>38</v>
      </c>
      <c r="B62" s="45"/>
      <c r="C62" s="45"/>
      <c r="D62" s="45"/>
      <c r="E62" s="45"/>
      <c r="F62" s="40"/>
      <c r="G62" s="40"/>
      <c r="H62" s="40"/>
      <c r="I62" s="40"/>
      <c r="J62" s="40"/>
      <c r="K62" s="40"/>
      <c r="L62" s="40"/>
      <c r="M62" s="40"/>
      <c r="N62" s="41"/>
      <c r="O62" s="40"/>
      <c r="P62" s="40"/>
      <c r="Q62" s="40"/>
      <c r="R62" s="40"/>
      <c r="S62" s="40"/>
      <c r="T62" s="40"/>
      <c r="U62" s="40"/>
      <c r="V62" s="40"/>
    </row>
    <row r="63" spans="1:24" ht="15.75" customHeight="1" x14ac:dyDescent="0.25">
      <c r="A63" s="45" t="s">
        <v>39</v>
      </c>
      <c r="B63" s="45"/>
      <c r="C63" s="45"/>
      <c r="D63" s="45"/>
      <c r="E63" s="45"/>
      <c r="F63" s="40"/>
      <c r="G63" s="40"/>
      <c r="H63" s="40"/>
      <c r="I63" s="40"/>
      <c r="J63" s="40"/>
      <c r="K63" s="40"/>
      <c r="L63" s="40"/>
      <c r="M63" s="40"/>
      <c r="N63" s="41"/>
      <c r="O63" s="40"/>
      <c r="P63" s="40"/>
      <c r="Q63" s="40"/>
      <c r="R63" s="40"/>
      <c r="S63" s="40"/>
      <c r="T63" s="40"/>
      <c r="U63" s="40"/>
      <c r="V63" s="40"/>
    </row>
    <row r="64" spans="1:24" ht="15.75" customHeight="1" x14ac:dyDescent="0.25">
      <c r="A64" s="45" t="s">
        <v>40</v>
      </c>
      <c r="B64" s="45"/>
      <c r="C64" s="45"/>
      <c r="D64" s="45"/>
      <c r="E64" s="45"/>
      <c r="F64" s="40"/>
      <c r="G64" s="40"/>
      <c r="H64" s="40"/>
      <c r="I64" s="40"/>
      <c r="J64" s="40"/>
      <c r="K64" s="40"/>
      <c r="L64" s="40"/>
      <c r="M64" s="40"/>
      <c r="N64" s="41"/>
      <c r="O64" s="40"/>
      <c r="P64" s="40"/>
      <c r="Q64" s="40"/>
      <c r="R64" s="40"/>
      <c r="S64" s="40"/>
      <c r="T64" s="40"/>
      <c r="U64" s="40"/>
      <c r="V64" s="40"/>
    </row>
    <row r="65" spans="1:22" ht="15.75" customHeight="1" x14ac:dyDescent="0.25">
      <c r="A65" s="45" t="s">
        <v>41</v>
      </c>
      <c r="B65" s="45"/>
      <c r="C65" s="45"/>
      <c r="D65" s="45"/>
      <c r="E65" s="45"/>
      <c r="F65" s="40"/>
      <c r="G65" s="40"/>
      <c r="H65" s="40"/>
      <c r="I65" s="40"/>
      <c r="J65" s="40"/>
      <c r="K65" s="40"/>
      <c r="L65" s="40"/>
      <c r="M65" s="40"/>
      <c r="N65" s="41"/>
      <c r="O65" s="40"/>
      <c r="P65" s="40"/>
      <c r="Q65" s="40"/>
      <c r="R65" s="40"/>
      <c r="S65" s="40"/>
      <c r="T65" s="40"/>
      <c r="U65" s="40"/>
      <c r="V65" s="40"/>
    </row>
    <row r="66" spans="1:22" x14ac:dyDescent="0.25">
      <c r="A66" s="40"/>
      <c r="B66" s="40"/>
      <c r="C66" s="41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1"/>
      <c r="O66" s="40"/>
      <c r="P66" s="40"/>
      <c r="Q66" s="40"/>
      <c r="R66" s="40"/>
      <c r="S66" s="40"/>
      <c r="T66" s="40"/>
      <c r="U66" s="40"/>
      <c r="V66" s="40"/>
    </row>
    <row r="67" spans="1:22" ht="15.75" customHeight="1" x14ac:dyDescent="0.25">
      <c r="A67" s="43" t="s">
        <v>42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0"/>
      <c r="M67" s="40"/>
      <c r="N67" s="41"/>
      <c r="O67" s="40"/>
      <c r="P67" s="40"/>
      <c r="Q67" s="40"/>
      <c r="R67" s="40"/>
      <c r="S67" s="40"/>
      <c r="T67" s="40"/>
      <c r="U67" s="40"/>
      <c r="V67" s="40"/>
    </row>
    <row r="68" spans="1:22" ht="38.25" customHeight="1" x14ac:dyDescent="0.25">
      <c r="A68" s="44" t="s">
        <v>36</v>
      </c>
      <c r="B68" s="44"/>
      <c r="C68" s="44"/>
      <c r="D68" s="44"/>
      <c r="E68" s="44"/>
      <c r="F68" s="46" t="s">
        <v>43</v>
      </c>
      <c r="G68" s="46" t="s">
        <v>44</v>
      </c>
      <c r="H68" s="46" t="s">
        <v>45</v>
      </c>
      <c r="I68" s="46" t="s">
        <v>46</v>
      </c>
      <c r="J68" s="46" t="s">
        <v>47</v>
      </c>
      <c r="K68" s="46" t="s">
        <v>48</v>
      </c>
      <c r="L68" s="40"/>
      <c r="M68" s="40"/>
      <c r="N68" s="41"/>
      <c r="O68" s="40"/>
      <c r="P68" s="40"/>
      <c r="Q68" s="40"/>
      <c r="R68" s="40"/>
      <c r="S68" s="40"/>
      <c r="T68" s="40"/>
      <c r="U68" s="40"/>
      <c r="V68" s="40"/>
    </row>
    <row r="69" spans="1:22" ht="36" customHeight="1" x14ac:dyDescent="0.25">
      <c r="A69" s="45" t="s">
        <v>49</v>
      </c>
      <c r="B69" s="45"/>
      <c r="C69" s="45"/>
      <c r="D69" s="45"/>
      <c r="E69" s="45"/>
      <c r="F69" s="47"/>
      <c r="G69" s="48" t="s">
        <v>50</v>
      </c>
      <c r="H69" s="49">
        <v>201800010008207</v>
      </c>
      <c r="I69" s="50">
        <v>45261</v>
      </c>
      <c r="J69" s="50">
        <v>45261</v>
      </c>
      <c r="K69" s="51" t="s">
        <v>51</v>
      </c>
      <c r="L69" s="40"/>
      <c r="M69" s="40"/>
      <c r="N69" s="41"/>
      <c r="O69" s="40"/>
      <c r="P69" s="40"/>
      <c r="Q69" s="40"/>
      <c r="R69" s="40"/>
      <c r="S69" s="40"/>
      <c r="T69" s="40"/>
      <c r="U69" s="40"/>
      <c r="V69" s="40"/>
    </row>
    <row r="70" spans="1:22" ht="36" x14ac:dyDescent="0.25">
      <c r="A70" s="45" t="s">
        <v>49</v>
      </c>
      <c r="B70" s="45"/>
      <c r="C70" s="45"/>
      <c r="D70" s="45"/>
      <c r="E70" s="45"/>
      <c r="F70" s="52">
        <f>(8126.55+1095214.52)</f>
        <v>1103341.07</v>
      </c>
      <c r="G70" s="48" t="s">
        <v>50</v>
      </c>
      <c r="H70" s="49">
        <v>201800010008207</v>
      </c>
      <c r="I70" s="50">
        <v>45292</v>
      </c>
      <c r="J70" s="50">
        <v>45292</v>
      </c>
      <c r="K70" s="51" t="s">
        <v>51</v>
      </c>
      <c r="L70" s="53" t="e">
        <f t="array" aca="1" ref="L70" ca="1">comentariocelula(F70)</f>
        <v>#NAME?</v>
      </c>
      <c r="M70" s="53"/>
      <c r="N70" s="53"/>
      <c r="O70" s="53"/>
      <c r="P70" s="54"/>
      <c r="Q70" s="40"/>
      <c r="R70" s="40"/>
      <c r="S70" s="40"/>
      <c r="T70" s="40"/>
      <c r="U70" s="40"/>
      <c r="V70" s="40"/>
    </row>
    <row r="71" spans="1:22" ht="36" x14ac:dyDescent="0.25">
      <c r="A71" s="45" t="s">
        <v>49</v>
      </c>
      <c r="B71" s="45"/>
      <c r="C71" s="45"/>
      <c r="D71" s="45"/>
      <c r="E71" s="45"/>
      <c r="F71" s="52">
        <f>1040687.84</f>
        <v>1040687.84</v>
      </c>
      <c r="G71" s="48" t="s">
        <v>50</v>
      </c>
      <c r="H71" s="49">
        <v>201800010008207</v>
      </c>
      <c r="I71" s="50">
        <v>45323</v>
      </c>
      <c r="J71" s="50">
        <v>45323</v>
      </c>
      <c r="K71" s="51" t="s">
        <v>51</v>
      </c>
      <c r="L71" s="53" t="e">
        <f t="array" aca="1" ref="L71" ca="1">comentariocelula(F71)</f>
        <v>#NAME?</v>
      </c>
      <c r="M71" s="53"/>
      <c r="N71" s="53"/>
      <c r="O71" s="53"/>
      <c r="P71" s="54"/>
      <c r="Q71" s="40"/>
      <c r="R71" s="40"/>
      <c r="S71" s="40"/>
      <c r="T71" s="40"/>
      <c r="U71" s="40"/>
      <c r="V71" s="40"/>
    </row>
    <row r="72" spans="1:22" ht="36" x14ac:dyDescent="0.25">
      <c r="A72" s="45" t="s">
        <v>49</v>
      </c>
      <c r="B72" s="45"/>
      <c r="C72" s="45"/>
      <c r="D72" s="45"/>
      <c r="E72" s="45"/>
      <c r="F72" s="52">
        <f>(1033118.53)</f>
        <v>1033118.53</v>
      </c>
      <c r="G72" s="48" t="s">
        <v>50</v>
      </c>
      <c r="H72" s="49">
        <v>201800010008207</v>
      </c>
      <c r="I72" s="50">
        <v>45352</v>
      </c>
      <c r="J72" s="50">
        <v>45352</v>
      </c>
      <c r="K72" s="51" t="s">
        <v>51</v>
      </c>
      <c r="L72" s="53" t="e">
        <f t="array" aca="1" ref="L72" ca="1">comentariocelula(F72)</f>
        <v>#NAME?</v>
      </c>
      <c r="M72" s="53"/>
      <c r="N72" s="53"/>
      <c r="O72" s="53"/>
      <c r="P72" s="54"/>
      <c r="Q72" s="40"/>
      <c r="R72" s="40"/>
      <c r="S72" s="40"/>
      <c r="T72" s="40"/>
      <c r="U72" s="40"/>
      <c r="V72" s="40"/>
    </row>
    <row r="73" spans="1:22" ht="36" x14ac:dyDescent="0.25">
      <c r="A73" s="45" t="s">
        <v>49</v>
      </c>
      <c r="B73" s="45"/>
      <c r="C73" s="45"/>
      <c r="D73" s="45"/>
      <c r="E73" s="45"/>
      <c r="F73" s="55">
        <v>1039326.23</v>
      </c>
      <c r="G73" s="48" t="s">
        <v>50</v>
      </c>
      <c r="H73" s="49">
        <v>201800010008207</v>
      </c>
      <c r="I73" s="50">
        <v>45383</v>
      </c>
      <c r="J73" s="50">
        <v>45383</v>
      </c>
      <c r="K73" s="51" t="s">
        <v>51</v>
      </c>
      <c r="L73" s="53" t="e">
        <f t="array" aca="1" ref="L73" ca="1">comentariocelula(F73)</f>
        <v>#NAME?</v>
      </c>
      <c r="M73" s="53"/>
      <c r="N73" s="53"/>
      <c r="O73" s="53"/>
      <c r="P73" s="54"/>
      <c r="Q73" s="40"/>
      <c r="R73" s="40"/>
      <c r="S73" s="40"/>
      <c r="T73" s="40"/>
      <c r="U73" s="40"/>
      <c r="V73" s="40"/>
    </row>
    <row r="74" spans="1:22" ht="36" x14ac:dyDescent="0.25">
      <c r="A74" s="45" t="s">
        <v>49</v>
      </c>
      <c r="B74" s="45"/>
      <c r="C74" s="45"/>
      <c r="D74" s="45"/>
      <c r="E74" s="45"/>
      <c r="F74" s="55">
        <v>1021968.0426666701</v>
      </c>
      <c r="G74" s="48" t="s">
        <v>50</v>
      </c>
      <c r="H74" s="49">
        <v>201800010008207</v>
      </c>
      <c r="I74" s="50">
        <v>45413</v>
      </c>
      <c r="J74" s="50">
        <v>45413</v>
      </c>
      <c r="K74" s="51" t="s">
        <v>51</v>
      </c>
      <c r="L74" s="53" t="e">
        <f t="array" aca="1" ref="L74" ca="1">comentariocelula(F74)</f>
        <v>#NAME?</v>
      </c>
      <c r="M74" s="53"/>
      <c r="N74" s="53"/>
      <c r="O74" s="53"/>
      <c r="P74" s="54"/>
      <c r="Q74" s="40"/>
      <c r="R74" s="40"/>
      <c r="S74" s="40"/>
      <c r="T74" s="40"/>
      <c r="U74" s="40"/>
      <c r="V74" s="40"/>
    </row>
    <row r="75" spans="1:22" ht="36" x14ac:dyDescent="0.25">
      <c r="A75" s="45" t="s">
        <v>52</v>
      </c>
      <c r="B75" s="45"/>
      <c r="C75" s="45"/>
      <c r="D75" s="45"/>
      <c r="E75" s="45"/>
      <c r="F75" s="52">
        <f>(40527.13)</f>
        <v>40527.129999999997</v>
      </c>
      <c r="G75" s="48" t="s">
        <v>50</v>
      </c>
      <c r="H75" s="49">
        <v>201800010008207</v>
      </c>
      <c r="I75" s="50">
        <v>45292</v>
      </c>
      <c r="J75" s="50">
        <v>45292</v>
      </c>
      <c r="K75" s="51" t="s">
        <v>51</v>
      </c>
      <c r="L75" s="53" t="e">
        <f t="array" aca="1" ref="L75" ca="1">comentariocelula(F75)</f>
        <v>#NAME?</v>
      </c>
      <c r="M75" s="53"/>
      <c r="N75" s="53"/>
      <c r="O75" s="53"/>
      <c r="P75" s="54"/>
      <c r="Q75" s="40"/>
      <c r="R75" s="40"/>
      <c r="S75" s="40"/>
      <c r="T75" s="40"/>
      <c r="U75" s="40"/>
      <c r="V75" s="40"/>
    </row>
    <row r="76" spans="1:22" ht="36" x14ac:dyDescent="0.25">
      <c r="A76" s="45" t="s">
        <v>52</v>
      </c>
      <c r="B76" s="45"/>
      <c r="C76" s="45"/>
      <c r="D76" s="45"/>
      <c r="E76" s="45"/>
      <c r="F76" s="52">
        <f>40239.71</f>
        <v>40239.71</v>
      </c>
      <c r="G76" s="48" t="s">
        <v>50</v>
      </c>
      <c r="H76" s="49">
        <v>201800010008207</v>
      </c>
      <c r="I76" s="50">
        <v>45323</v>
      </c>
      <c r="J76" s="50">
        <v>45323</v>
      </c>
      <c r="K76" s="51" t="s">
        <v>51</v>
      </c>
      <c r="L76" s="53" t="e">
        <f t="array" aca="1" ref="L76" ca="1">comentariocelula(F76)</f>
        <v>#NAME?</v>
      </c>
      <c r="M76" s="53"/>
      <c r="N76" s="53"/>
      <c r="O76" s="53"/>
      <c r="P76" s="54"/>
      <c r="Q76" s="40"/>
      <c r="R76" s="40"/>
      <c r="S76" s="40"/>
      <c r="T76" s="40"/>
      <c r="U76" s="40"/>
      <c r="V76" s="40"/>
    </row>
    <row r="77" spans="1:22" ht="36" x14ac:dyDescent="0.25">
      <c r="A77" s="45" t="s">
        <v>52</v>
      </c>
      <c r="B77" s="45"/>
      <c r="C77" s="45"/>
      <c r="D77" s="45"/>
      <c r="E77" s="45"/>
      <c r="F77" s="52">
        <v>33669.949999999997</v>
      </c>
      <c r="G77" s="48" t="s">
        <v>50</v>
      </c>
      <c r="H77" s="49">
        <v>201800010008207</v>
      </c>
      <c r="I77" s="50">
        <v>45352</v>
      </c>
      <c r="J77" s="50">
        <v>45352</v>
      </c>
      <c r="K77" s="51" t="s">
        <v>51</v>
      </c>
      <c r="L77" s="53" t="e">
        <f t="array" aca="1" ref="L77" ca="1">comentariocelula(F77)</f>
        <v>#NAME?</v>
      </c>
      <c r="M77" s="53"/>
      <c r="N77" s="53"/>
      <c r="O77" s="53"/>
      <c r="P77" s="54"/>
      <c r="Q77" s="40"/>
      <c r="R77" s="40"/>
      <c r="S77" s="40"/>
      <c r="T77" s="40"/>
      <c r="U77" s="40"/>
      <c r="V77" s="40"/>
    </row>
    <row r="78" spans="1:22" ht="36" x14ac:dyDescent="0.25">
      <c r="A78" s="45" t="s">
        <v>52</v>
      </c>
      <c r="B78" s="45"/>
      <c r="C78" s="45"/>
      <c r="D78" s="45"/>
      <c r="E78" s="45"/>
      <c r="F78" s="52">
        <v>40239.599999999999</v>
      </c>
      <c r="G78" s="48" t="s">
        <v>50</v>
      </c>
      <c r="H78" s="49">
        <v>201800010008207</v>
      </c>
      <c r="I78" s="50">
        <v>45383</v>
      </c>
      <c r="J78" s="50">
        <v>45383</v>
      </c>
      <c r="K78" s="51" t="s">
        <v>51</v>
      </c>
      <c r="L78" s="53" t="e">
        <f t="array" aca="1" ref="L78" ca="1">comentariocelula(F78)</f>
        <v>#NAME?</v>
      </c>
      <c r="M78" s="53"/>
      <c r="N78" s="53"/>
      <c r="O78" s="53"/>
      <c r="P78" s="54"/>
      <c r="Q78" s="40"/>
      <c r="R78" s="40"/>
      <c r="S78" s="40"/>
      <c r="T78" s="40"/>
      <c r="U78" s="40"/>
      <c r="V78" s="40"/>
    </row>
    <row r="79" spans="1:22" ht="36" x14ac:dyDescent="0.25">
      <c r="A79" s="45" t="s">
        <v>52</v>
      </c>
      <c r="B79" s="45"/>
      <c r="C79" s="45"/>
      <c r="D79" s="45"/>
      <c r="E79" s="45"/>
      <c r="F79" s="52">
        <v>36040.53</v>
      </c>
      <c r="G79" s="48" t="s">
        <v>50</v>
      </c>
      <c r="H79" s="49">
        <v>201800010008207</v>
      </c>
      <c r="I79" s="50">
        <v>45413</v>
      </c>
      <c r="J79" s="50">
        <v>45413</v>
      </c>
      <c r="K79" s="51" t="s">
        <v>51</v>
      </c>
      <c r="L79" s="53" t="e">
        <f t="array" aca="1" ref="L79" ca="1">comentariocelula(F79)</f>
        <v>#NAME?</v>
      </c>
      <c r="M79" s="53"/>
      <c r="N79" s="53"/>
      <c r="O79" s="53"/>
      <c r="P79" s="54"/>
      <c r="Q79" s="40"/>
      <c r="R79" s="40"/>
      <c r="S79" s="40"/>
      <c r="T79" s="40"/>
      <c r="U79" s="40"/>
      <c r="V79" s="40"/>
    </row>
    <row r="80" spans="1:22" ht="36" x14ac:dyDescent="0.25">
      <c r="A80" s="45" t="s">
        <v>53</v>
      </c>
      <c r="B80" s="45"/>
      <c r="C80" s="45"/>
      <c r="D80" s="45"/>
      <c r="E80" s="45"/>
      <c r="F80" s="55">
        <f>88627.42+1431.69</f>
        <v>90059.11</v>
      </c>
      <c r="G80" s="48" t="s">
        <v>54</v>
      </c>
      <c r="H80" s="49">
        <v>201800010008207</v>
      </c>
      <c r="I80" s="50">
        <v>45292</v>
      </c>
      <c r="J80" s="50">
        <v>45292</v>
      </c>
      <c r="K80" s="51" t="s">
        <v>51</v>
      </c>
      <c r="L80" s="53" t="e">
        <f t="array" aca="1" ref="L80" ca="1">comentariocelula(F80)</f>
        <v>#NAME?</v>
      </c>
      <c r="M80" s="53"/>
      <c r="N80" s="53"/>
      <c r="O80" s="53"/>
      <c r="P80" s="54"/>
      <c r="Q80" s="40"/>
      <c r="R80" s="40"/>
      <c r="S80" s="40"/>
      <c r="T80" s="40"/>
      <c r="U80" s="40"/>
      <c r="V80" s="40"/>
    </row>
    <row r="81" spans="1:22" ht="36" x14ac:dyDescent="0.25">
      <c r="A81" s="45" t="s">
        <v>53</v>
      </c>
      <c r="B81" s="45"/>
      <c r="C81" s="45"/>
      <c r="D81" s="45"/>
      <c r="E81" s="45"/>
      <c r="F81" s="55">
        <f>69849.5+1130.38</f>
        <v>70979.88</v>
      </c>
      <c r="G81" s="48" t="s">
        <v>54</v>
      </c>
      <c r="H81" s="49">
        <v>201800010008207</v>
      </c>
      <c r="I81" s="50">
        <v>45323</v>
      </c>
      <c r="J81" s="50">
        <v>45323</v>
      </c>
      <c r="K81" s="51" t="s">
        <v>51</v>
      </c>
      <c r="L81" s="53" t="e">
        <f t="array" aca="1" ref="L81" ca="1">comentariocelula(F81)</f>
        <v>#NAME?</v>
      </c>
      <c r="M81" s="53"/>
      <c r="N81" s="53"/>
      <c r="O81" s="53"/>
      <c r="P81" s="54"/>
      <c r="Q81" s="40"/>
      <c r="R81" s="40"/>
      <c r="S81" s="40"/>
      <c r="T81" s="40"/>
      <c r="U81" s="40"/>
      <c r="V81" s="40"/>
    </row>
    <row r="82" spans="1:22" ht="36" x14ac:dyDescent="0.25">
      <c r="A82" s="45" t="s">
        <v>53</v>
      </c>
      <c r="B82" s="45"/>
      <c r="C82" s="45"/>
      <c r="D82" s="45"/>
      <c r="E82" s="45"/>
      <c r="F82" s="52">
        <f>(71241.2+1160.24)</f>
        <v>72401.440000000002</v>
      </c>
      <c r="G82" s="48" t="s">
        <v>54</v>
      </c>
      <c r="H82" s="49">
        <v>201800010008207</v>
      </c>
      <c r="I82" s="50">
        <v>45352</v>
      </c>
      <c r="J82" s="50">
        <v>45352</v>
      </c>
      <c r="K82" s="51" t="s">
        <v>51</v>
      </c>
      <c r="L82" s="53" t="e">
        <f t="array" aca="1" ref="L82" ca="1">comentariocelula(F82)</f>
        <v>#NAME?</v>
      </c>
      <c r="M82" s="53"/>
      <c r="N82" s="53"/>
      <c r="O82" s="53"/>
      <c r="P82" s="54"/>
      <c r="Q82" s="40"/>
      <c r="R82" s="40"/>
      <c r="S82" s="40"/>
      <c r="T82" s="40"/>
      <c r="U82" s="40"/>
      <c r="V82" s="40"/>
    </row>
    <row r="83" spans="1:22" ht="36" x14ac:dyDescent="0.25">
      <c r="A83" s="45" t="s">
        <v>53</v>
      </c>
      <c r="B83" s="45"/>
      <c r="C83" s="45"/>
      <c r="D83" s="45"/>
      <c r="E83" s="45"/>
      <c r="F83" s="52">
        <f>72150.06+1158.25</f>
        <v>73308.31</v>
      </c>
      <c r="G83" s="48" t="s">
        <v>54</v>
      </c>
      <c r="H83" s="49">
        <v>201800010008207</v>
      </c>
      <c r="I83" s="50">
        <v>45383</v>
      </c>
      <c r="J83" s="50">
        <v>45383</v>
      </c>
      <c r="K83" s="51" t="s">
        <v>51</v>
      </c>
      <c r="L83" s="53" t="e">
        <f t="array" aca="1" ref="L83" ca="1">comentariocelula(F83)</f>
        <v>#NAME?</v>
      </c>
      <c r="M83" s="53"/>
      <c r="N83" s="53"/>
      <c r="O83" s="53"/>
      <c r="P83" s="54"/>
      <c r="Q83" s="40"/>
      <c r="R83" s="40"/>
      <c r="S83" s="40"/>
      <c r="T83" s="40"/>
      <c r="U83" s="40"/>
      <c r="V83" s="40"/>
    </row>
    <row r="84" spans="1:22" ht="36" x14ac:dyDescent="0.25">
      <c r="A84" s="45" t="s">
        <v>53</v>
      </c>
      <c r="B84" s="45"/>
      <c r="C84" s="45"/>
      <c r="D84" s="45"/>
      <c r="E84" s="45"/>
      <c r="F84" s="52">
        <v>81333.210000000006</v>
      </c>
      <c r="G84" s="48" t="s">
        <v>54</v>
      </c>
      <c r="H84" s="49">
        <v>201800010008207</v>
      </c>
      <c r="I84" s="50">
        <v>45413</v>
      </c>
      <c r="J84" s="50">
        <v>45413</v>
      </c>
      <c r="K84" s="51" t="s">
        <v>51</v>
      </c>
      <c r="L84" s="53" t="e">
        <f t="array" aca="1" ref="L84" ca="1">comentariocelula(F84)</f>
        <v>#NAME?</v>
      </c>
      <c r="M84" s="53"/>
      <c r="N84" s="53"/>
      <c r="O84" s="53"/>
      <c r="P84" s="54"/>
      <c r="Q84" s="40"/>
      <c r="R84" s="40"/>
      <c r="S84" s="40"/>
      <c r="T84" s="40"/>
      <c r="U84" s="40"/>
      <c r="V84" s="40"/>
    </row>
    <row r="85" spans="1:22" ht="36" x14ac:dyDescent="0.25">
      <c r="A85" s="45" t="s">
        <v>55</v>
      </c>
      <c r="B85" s="45"/>
      <c r="C85" s="45"/>
      <c r="D85" s="45"/>
      <c r="E85" s="45"/>
      <c r="F85" s="55"/>
      <c r="G85" s="48" t="s">
        <v>54</v>
      </c>
      <c r="H85" s="49"/>
      <c r="I85" s="50"/>
      <c r="J85" s="50"/>
      <c r="K85" s="51" t="s">
        <v>51</v>
      </c>
      <c r="L85" s="56" t="e">
        <f t="array" aca="1" ref="L85" ca="1">comentariocelula(F85)</f>
        <v>#NAME?</v>
      </c>
      <c r="M85" s="56"/>
      <c r="N85" s="56"/>
      <c r="O85" s="56"/>
      <c r="P85" s="54"/>
      <c r="Q85" s="40"/>
      <c r="R85" s="40"/>
      <c r="S85" s="40"/>
      <c r="T85" s="40"/>
      <c r="U85" s="40"/>
      <c r="V85" s="40"/>
    </row>
    <row r="86" spans="1:22" ht="36" x14ac:dyDescent="0.25">
      <c r="A86" s="45" t="s">
        <v>56</v>
      </c>
      <c r="B86" s="45"/>
      <c r="C86" s="45"/>
      <c r="D86" s="45"/>
      <c r="E86" s="45"/>
      <c r="F86" s="57">
        <v>71148.14</v>
      </c>
      <c r="G86" s="48" t="s">
        <v>50</v>
      </c>
      <c r="H86" s="49">
        <v>201800010008207</v>
      </c>
      <c r="I86" s="50">
        <v>45292</v>
      </c>
      <c r="J86" s="50">
        <v>45292</v>
      </c>
      <c r="K86" s="51" t="s">
        <v>51</v>
      </c>
      <c r="L86" s="53" t="e">
        <f t="array" aca="1" ref="L86" ca="1">comentariocelula(F86)</f>
        <v>#NAME?</v>
      </c>
      <c r="M86" s="53"/>
      <c r="N86" s="53"/>
      <c r="O86" s="53"/>
      <c r="P86" s="54"/>
      <c r="Q86" s="40"/>
      <c r="R86" s="40"/>
      <c r="S86" s="40"/>
      <c r="T86" s="40"/>
      <c r="U86" s="40"/>
      <c r="V86" s="40"/>
    </row>
    <row r="87" spans="1:22" ht="36" x14ac:dyDescent="0.25">
      <c r="A87" s="45" t="s">
        <v>56</v>
      </c>
      <c r="B87" s="45"/>
      <c r="C87" s="45"/>
      <c r="D87" s="45"/>
      <c r="E87" s="45"/>
      <c r="F87" s="57">
        <v>125962.24000000001</v>
      </c>
      <c r="G87" s="48" t="s">
        <v>50</v>
      </c>
      <c r="H87" s="49">
        <v>201800010008207</v>
      </c>
      <c r="I87" s="50">
        <v>45323</v>
      </c>
      <c r="J87" s="50">
        <v>45323</v>
      </c>
      <c r="K87" s="51" t="s">
        <v>51</v>
      </c>
      <c r="L87" s="53" t="e">
        <f t="array" aca="1" ref="L87" ca="1">comentariocelula(F87)</f>
        <v>#NAME?</v>
      </c>
      <c r="M87" s="53"/>
      <c r="N87" s="53"/>
      <c r="O87" s="53"/>
      <c r="P87" s="54"/>
      <c r="Q87" s="40"/>
      <c r="R87" s="40"/>
      <c r="S87" s="40"/>
      <c r="T87" s="40"/>
      <c r="U87" s="40"/>
      <c r="V87" s="40"/>
    </row>
    <row r="88" spans="1:22" ht="36" x14ac:dyDescent="0.25">
      <c r="A88" s="45" t="s">
        <v>56</v>
      </c>
      <c r="B88" s="45"/>
      <c r="C88" s="45"/>
      <c r="D88" s="45"/>
      <c r="E88" s="45"/>
      <c r="F88" s="57">
        <v>140101.31</v>
      </c>
      <c r="G88" s="48" t="s">
        <v>50</v>
      </c>
      <c r="H88" s="49">
        <v>201800010008207</v>
      </c>
      <c r="I88" s="50">
        <v>45352</v>
      </c>
      <c r="J88" s="50">
        <v>45352</v>
      </c>
      <c r="K88" s="51" t="s">
        <v>51</v>
      </c>
      <c r="L88" s="53" t="e">
        <f t="array" aca="1" ref="L88" ca="1">comentariocelula(F88)</f>
        <v>#NAME?</v>
      </c>
      <c r="M88" s="53"/>
      <c r="N88" s="53"/>
      <c r="O88" s="53"/>
      <c r="P88" s="54"/>
      <c r="Q88" s="40"/>
      <c r="R88" s="40"/>
      <c r="S88" s="40"/>
      <c r="T88" s="40"/>
      <c r="U88" s="40"/>
      <c r="V88" s="40"/>
    </row>
    <row r="89" spans="1:22" ht="36" x14ac:dyDescent="0.25">
      <c r="A89" s="45" t="s">
        <v>56</v>
      </c>
      <c r="B89" s="45"/>
      <c r="C89" s="45"/>
      <c r="D89" s="45"/>
      <c r="E89" s="45"/>
      <c r="F89" s="57">
        <v>127323.96</v>
      </c>
      <c r="G89" s="48" t="s">
        <v>50</v>
      </c>
      <c r="H89" s="49">
        <v>201800010008207</v>
      </c>
      <c r="I89" s="50">
        <v>45383</v>
      </c>
      <c r="J89" s="50">
        <v>45383</v>
      </c>
      <c r="K89" s="51" t="s">
        <v>51</v>
      </c>
      <c r="L89" s="53" t="e">
        <f t="array" aca="1" ref="L89" ca="1">comentariocelula(F89)</f>
        <v>#NAME?</v>
      </c>
      <c r="M89" s="53"/>
      <c r="N89" s="53"/>
      <c r="O89" s="53"/>
      <c r="P89" s="54"/>
      <c r="Q89" s="40"/>
      <c r="R89" s="40"/>
      <c r="S89" s="40"/>
      <c r="T89" s="40"/>
      <c r="U89" s="40"/>
      <c r="V89" s="40"/>
    </row>
    <row r="90" spans="1:22" ht="36" x14ac:dyDescent="0.25">
      <c r="A90" s="45" t="s">
        <v>56</v>
      </c>
      <c r="B90" s="45"/>
      <c r="C90" s="45"/>
      <c r="D90" s="45"/>
      <c r="E90" s="45"/>
      <c r="F90" s="57">
        <v>108651.56</v>
      </c>
      <c r="G90" s="48" t="s">
        <v>50</v>
      </c>
      <c r="H90" s="49">
        <v>201800010008207</v>
      </c>
      <c r="I90" s="50">
        <v>45413</v>
      </c>
      <c r="J90" s="50">
        <v>45413</v>
      </c>
      <c r="K90" s="51" t="s">
        <v>51</v>
      </c>
      <c r="L90" s="53" t="e">
        <f t="array" aca="1" ref="L90" ca="1">comentariocelula(F90)</f>
        <v>#NAME?</v>
      </c>
      <c r="M90" s="53"/>
      <c r="N90" s="53"/>
      <c r="O90" s="53"/>
      <c r="P90" s="54"/>
      <c r="Q90" s="40"/>
      <c r="R90" s="40"/>
      <c r="S90" s="40"/>
      <c r="T90" s="40"/>
      <c r="U90" s="40"/>
      <c r="V90" s="40"/>
    </row>
    <row r="91" spans="1:22" ht="36" x14ac:dyDescent="0.25">
      <c r="A91" s="45" t="s">
        <v>57</v>
      </c>
      <c r="B91" s="45"/>
      <c r="C91" s="45"/>
      <c r="D91" s="45"/>
      <c r="E91" s="45"/>
      <c r="F91" s="55">
        <v>201942.56</v>
      </c>
      <c r="G91" s="48"/>
      <c r="H91" s="49">
        <v>202300010060639</v>
      </c>
      <c r="I91" s="50" t="s">
        <v>58</v>
      </c>
      <c r="J91" s="50">
        <v>45323</v>
      </c>
      <c r="K91" s="51" t="s">
        <v>59</v>
      </c>
      <c r="L91" s="53" t="e">
        <f t="array" aca="1" ref="L91" ca="1">comentariocelula(F91)</f>
        <v>#NAME?</v>
      </c>
      <c r="M91" s="53"/>
      <c r="N91" s="53"/>
      <c r="O91" s="53"/>
      <c r="P91" s="54"/>
      <c r="Q91" s="40"/>
      <c r="R91" s="40"/>
      <c r="S91" s="40"/>
      <c r="T91" s="40"/>
      <c r="U91" s="40"/>
      <c r="V91" s="40"/>
    </row>
    <row r="92" spans="1:22" ht="15" customHeight="1" x14ac:dyDescent="0.25">
      <c r="A92" s="58" t="s">
        <v>60</v>
      </c>
      <c r="B92" s="58"/>
      <c r="C92" s="58"/>
      <c r="D92" s="58"/>
      <c r="E92" s="58"/>
      <c r="F92" s="59">
        <f>F69+F70+F71+F72+F73+F74+F75+F76+F77+F78+F79+F80+F81+F82+F83+F84+F85+F86+F87+F88+F89+F90+F91</f>
        <v>6592370.3526666686</v>
      </c>
      <c r="G92" s="60"/>
      <c r="H92" s="60"/>
      <c r="I92" s="60"/>
      <c r="J92" s="61"/>
      <c r="K92" s="60"/>
      <c r="L92" s="40"/>
      <c r="M92" s="40"/>
      <c r="N92" s="41"/>
      <c r="O92" s="40"/>
      <c r="P92" s="54"/>
      <c r="Q92" s="40"/>
      <c r="R92" s="40"/>
      <c r="S92" s="40"/>
      <c r="T92" s="40"/>
      <c r="U92" s="40"/>
      <c r="V92" s="40"/>
    </row>
    <row r="93" spans="1:22" ht="15" customHeight="1" x14ac:dyDescent="0.25">
      <c r="A93" s="62" t="s">
        <v>61</v>
      </c>
      <c r="B93" s="62"/>
      <c r="C93" s="62"/>
      <c r="D93" s="62"/>
      <c r="E93" s="62"/>
      <c r="F93" s="62"/>
      <c r="G93" s="62"/>
      <c r="H93" s="62"/>
      <c r="I93" s="54"/>
      <c r="J93" s="54"/>
      <c r="K93" s="54"/>
      <c r="L93" s="54"/>
      <c r="M93" s="54"/>
      <c r="N93" s="63"/>
      <c r="O93" s="54"/>
      <c r="P93" s="40"/>
      <c r="Q93" s="40"/>
      <c r="R93" s="40"/>
      <c r="S93" s="40"/>
      <c r="T93" s="40"/>
      <c r="U93" s="40"/>
      <c r="V93" s="40"/>
    </row>
    <row r="94" spans="1:22" ht="15.75" thickBot="1" x14ac:dyDescent="0.3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40"/>
      <c r="Q94" s="40"/>
      <c r="R94" s="40"/>
      <c r="S94" s="40"/>
      <c r="T94" s="40"/>
      <c r="U94" s="40"/>
      <c r="V94" s="40"/>
    </row>
    <row r="95" spans="1:22" ht="15.75" customHeight="1" thickBot="1" x14ac:dyDescent="0.3">
      <c r="A95" s="65" t="s">
        <v>62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6"/>
      <c r="M95" s="66"/>
      <c r="N95" s="66"/>
      <c r="O95" s="66"/>
      <c r="P95" s="40"/>
      <c r="Q95" s="40"/>
      <c r="R95" s="40"/>
      <c r="S95" s="40"/>
      <c r="T95" s="40"/>
      <c r="U95" s="40"/>
      <c r="V95" s="40"/>
    </row>
    <row r="96" spans="1:22" ht="15.75" thickBot="1" x14ac:dyDescent="0.3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6"/>
      <c r="M96" s="66"/>
      <c r="N96" s="66"/>
      <c r="O96" s="66"/>
      <c r="P96" s="40"/>
      <c r="Q96" s="40"/>
      <c r="R96" s="40"/>
      <c r="S96" s="40"/>
      <c r="T96" s="40"/>
      <c r="U96" s="40"/>
      <c r="V96" s="40"/>
    </row>
    <row r="97" spans="1:22" ht="15.75" thickBot="1" x14ac:dyDescent="0.3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6"/>
      <c r="M97" s="66"/>
      <c r="N97" s="66"/>
      <c r="O97" s="66"/>
      <c r="P97" s="40"/>
      <c r="Q97" s="40"/>
      <c r="R97" s="40"/>
      <c r="S97" s="40"/>
      <c r="T97" s="40"/>
      <c r="U97" s="40"/>
      <c r="V97" s="40"/>
    </row>
    <row r="98" spans="1:22" ht="327" customHeight="1" thickBot="1" x14ac:dyDescent="0.3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6"/>
      <c r="M98" s="66"/>
      <c r="N98" s="66"/>
      <c r="O98" s="66"/>
      <c r="P98" s="40"/>
      <c r="Q98" s="40"/>
      <c r="R98" s="40"/>
      <c r="S98" s="40"/>
      <c r="T98" s="40"/>
      <c r="U98" s="40"/>
      <c r="V98" s="40"/>
    </row>
    <row r="99" spans="1:22" x14ac:dyDescent="0.25">
      <c r="A99" s="40"/>
      <c r="B99" s="40"/>
      <c r="C99" s="41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1"/>
      <c r="O99" s="40"/>
      <c r="P99" s="40"/>
      <c r="Q99" s="40"/>
      <c r="R99" s="40"/>
      <c r="S99" s="40"/>
      <c r="T99" s="40"/>
      <c r="U99" s="40"/>
      <c r="V99" s="40"/>
    </row>
    <row r="100" spans="1:22" ht="15" customHeight="1" x14ac:dyDescent="0.25">
      <c r="A100" s="62" t="s">
        <v>63</v>
      </c>
      <c r="B100" s="62"/>
      <c r="C100" s="62"/>
      <c r="D100" s="62"/>
      <c r="E100" s="62"/>
      <c r="F100" s="62"/>
      <c r="G100" s="62"/>
      <c r="H100" s="62"/>
      <c r="I100" s="40"/>
      <c r="J100" s="40"/>
      <c r="K100" s="40"/>
      <c r="L100" s="40"/>
      <c r="M100" s="40"/>
      <c r="N100" s="41"/>
      <c r="O100" s="40"/>
      <c r="P100" s="40"/>
      <c r="Q100" s="40"/>
      <c r="R100" s="40"/>
      <c r="S100" s="40"/>
      <c r="T100" s="40"/>
      <c r="U100" s="40"/>
      <c r="V100" s="40"/>
    </row>
    <row r="101" spans="1:22" x14ac:dyDescent="0.25">
      <c r="A101" s="40"/>
      <c r="B101" s="40"/>
      <c r="C101" s="41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40"/>
      <c r="P101" s="40"/>
      <c r="Q101" s="40"/>
      <c r="R101" s="40"/>
      <c r="S101" s="40"/>
      <c r="T101" s="40"/>
      <c r="U101" s="40"/>
      <c r="V101" s="40"/>
    </row>
    <row r="102" spans="1:22" x14ac:dyDescent="0.25">
      <c r="A102" s="40"/>
      <c r="B102" s="40"/>
      <c r="C102" s="41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1"/>
      <c r="O102" s="40"/>
      <c r="P102" s="40"/>
      <c r="Q102" s="40"/>
      <c r="R102" s="40"/>
      <c r="S102" s="40"/>
      <c r="T102" s="40"/>
      <c r="U102" s="40"/>
      <c r="V102" s="40"/>
    </row>
    <row r="103" spans="1:22" x14ac:dyDescent="0.25">
      <c r="A103" s="40"/>
      <c r="B103" s="40"/>
      <c r="C103" s="41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1"/>
      <c r="O103" s="40"/>
      <c r="P103" s="40"/>
      <c r="Q103" s="40"/>
      <c r="R103" s="40"/>
      <c r="S103" s="40"/>
      <c r="T103" s="40"/>
      <c r="U103" s="40"/>
      <c r="V103" s="40"/>
    </row>
    <row r="104" spans="1:22" ht="15" customHeight="1" x14ac:dyDescent="0.25">
      <c r="A104" s="40"/>
      <c r="B104" s="40"/>
      <c r="C104" s="41"/>
      <c r="D104" s="67" t="s">
        <v>64</v>
      </c>
      <c r="E104" s="67"/>
      <c r="F104" s="67"/>
      <c r="I104" s="67" t="s">
        <v>65</v>
      </c>
      <c r="J104" s="67"/>
      <c r="K104" s="67"/>
      <c r="L104" s="67"/>
      <c r="M104" s="40"/>
      <c r="N104" s="41"/>
      <c r="O104" s="40"/>
      <c r="P104" s="40"/>
      <c r="Q104" s="40"/>
      <c r="R104" s="40"/>
      <c r="S104" s="40"/>
      <c r="T104" s="40"/>
      <c r="U104" s="40"/>
      <c r="V104" s="40"/>
    </row>
    <row r="105" spans="1:22" ht="33" customHeight="1" x14ac:dyDescent="0.25">
      <c r="A105" s="40"/>
      <c r="B105" s="40"/>
      <c r="C105" s="41"/>
      <c r="D105" s="67" t="s">
        <v>66</v>
      </c>
      <c r="E105" s="67"/>
      <c r="F105" s="67"/>
      <c r="I105" s="67" t="s">
        <v>67</v>
      </c>
      <c r="J105" s="67"/>
      <c r="K105" s="67"/>
      <c r="L105" s="67"/>
      <c r="M105" s="40"/>
      <c r="N105" s="41"/>
      <c r="O105" s="40"/>
      <c r="P105" s="40"/>
      <c r="Q105" s="40"/>
      <c r="R105" s="40"/>
      <c r="S105" s="40"/>
      <c r="T105" s="40"/>
      <c r="U105" s="40"/>
      <c r="V105" s="40"/>
    </row>
    <row r="106" spans="1:22" x14ac:dyDescent="0.25">
      <c r="A106" s="40"/>
      <c r="B106" s="40"/>
      <c r="C106" s="41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1"/>
      <c r="O106" s="40"/>
      <c r="P106" s="40"/>
      <c r="Q106" s="40"/>
      <c r="R106" s="40"/>
      <c r="S106" s="40"/>
      <c r="T106" s="40"/>
      <c r="U106" s="40"/>
      <c r="V106" s="40"/>
    </row>
    <row r="107" spans="1:22" x14ac:dyDescent="0.25">
      <c r="A107" s="40"/>
      <c r="B107" s="40"/>
      <c r="C107" s="41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1"/>
      <c r="O107" s="40"/>
      <c r="P107" s="40"/>
      <c r="Q107" s="40"/>
      <c r="R107" s="40"/>
      <c r="S107" s="40"/>
      <c r="T107" s="40"/>
      <c r="U107" s="40"/>
      <c r="V107" s="40"/>
    </row>
    <row r="108" spans="1:22" x14ac:dyDescent="0.25">
      <c r="A108" s="40"/>
      <c r="B108" s="40"/>
      <c r="C108" s="41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1"/>
      <c r="O108" s="40"/>
      <c r="P108" s="40"/>
      <c r="Q108" s="40"/>
      <c r="R108" s="40"/>
      <c r="S108" s="40"/>
      <c r="T108" s="40"/>
      <c r="U108" s="40"/>
      <c r="V108" s="40"/>
    </row>
    <row r="109" spans="1:22" x14ac:dyDescent="0.25">
      <c r="A109" s="40"/>
      <c r="B109" s="40"/>
      <c r="C109" s="41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1"/>
      <c r="O109" s="40"/>
      <c r="P109" s="40"/>
      <c r="Q109" s="40"/>
      <c r="R109" s="40"/>
      <c r="S109" s="40"/>
      <c r="T109" s="40"/>
      <c r="U109" s="40"/>
      <c r="V109" s="40"/>
    </row>
    <row r="110" spans="1:22" x14ac:dyDescent="0.25">
      <c r="A110" s="40"/>
      <c r="B110" s="40"/>
      <c r="C110" s="41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1"/>
      <c r="O110" s="40"/>
      <c r="P110" s="40"/>
      <c r="Q110" s="40"/>
      <c r="R110" s="40"/>
      <c r="S110" s="40"/>
      <c r="T110" s="40"/>
      <c r="U110" s="40"/>
      <c r="V110" s="40"/>
    </row>
    <row r="111" spans="1:22" x14ac:dyDescent="0.25">
      <c r="A111" s="40"/>
      <c r="B111" s="40"/>
      <c r="C111" s="41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1"/>
      <c r="O111" s="40"/>
      <c r="P111" s="40"/>
      <c r="Q111" s="40"/>
      <c r="R111" s="40"/>
      <c r="S111" s="40"/>
      <c r="T111" s="40"/>
      <c r="U111" s="40"/>
      <c r="V111" s="40"/>
    </row>
    <row r="112" spans="1:22" x14ac:dyDescent="0.25">
      <c r="A112" s="40"/>
      <c r="B112" s="40"/>
      <c r="C112" s="41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1"/>
      <c r="O112" s="40"/>
      <c r="P112" s="40"/>
      <c r="Q112" s="40"/>
      <c r="R112" s="40"/>
      <c r="S112" s="40"/>
      <c r="T112" s="40"/>
      <c r="U112" s="40"/>
      <c r="V112" s="40"/>
    </row>
    <row r="113" spans="1:22" x14ac:dyDescent="0.25">
      <c r="A113" s="40"/>
      <c r="B113" s="40"/>
      <c r="C113" s="41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1"/>
      <c r="O113" s="40"/>
      <c r="P113" s="40"/>
      <c r="Q113" s="40"/>
      <c r="R113" s="40"/>
      <c r="S113" s="40"/>
      <c r="T113" s="40"/>
      <c r="U113" s="40"/>
      <c r="V113" s="40"/>
    </row>
    <row r="114" spans="1:22" x14ac:dyDescent="0.25">
      <c r="A114" s="68"/>
      <c r="B114" s="68"/>
      <c r="C114" s="69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9"/>
      <c r="O114" s="68"/>
      <c r="P114" s="68"/>
      <c r="Q114" s="68"/>
      <c r="R114" s="68"/>
      <c r="S114" s="68"/>
      <c r="T114" s="68"/>
      <c r="U114" s="68"/>
      <c r="V114" s="68"/>
    </row>
    <row r="115" spans="1:22" x14ac:dyDescent="0.25">
      <c r="A115" s="68"/>
      <c r="B115" s="68"/>
      <c r="C115" s="69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9"/>
      <c r="O115" s="68"/>
      <c r="P115" s="68"/>
      <c r="Q115" s="68"/>
      <c r="R115" s="68"/>
      <c r="S115" s="68"/>
      <c r="T115" s="68"/>
      <c r="U115" s="68"/>
      <c r="V115" s="68"/>
    </row>
    <row r="116" spans="1:22" x14ac:dyDescent="0.25">
      <c r="A116" s="68"/>
      <c r="B116" s="68"/>
      <c r="C116" s="69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9"/>
      <c r="O116" s="68"/>
      <c r="P116" s="68"/>
      <c r="Q116" s="68"/>
      <c r="R116" s="68"/>
      <c r="S116" s="68"/>
      <c r="T116" s="68"/>
      <c r="U116" s="68"/>
      <c r="V116" s="68"/>
    </row>
    <row r="117" spans="1:22" x14ac:dyDescent="0.25">
      <c r="A117" s="68"/>
      <c r="B117" s="68"/>
      <c r="C117" s="69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9"/>
      <c r="O117" s="68"/>
      <c r="P117" s="68"/>
      <c r="Q117" s="68"/>
      <c r="R117" s="68"/>
      <c r="S117" s="68"/>
      <c r="T117" s="68"/>
      <c r="U117" s="68"/>
      <c r="V117" s="68"/>
    </row>
    <row r="118" spans="1:22" x14ac:dyDescent="0.25">
      <c r="A118" s="68"/>
      <c r="B118" s="68"/>
      <c r="C118" s="69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9"/>
      <c r="O118" s="68"/>
      <c r="P118" s="68"/>
      <c r="Q118" s="68"/>
      <c r="R118" s="68"/>
      <c r="S118" s="68"/>
      <c r="T118" s="68"/>
      <c r="U118" s="68"/>
      <c r="V118" s="68"/>
    </row>
    <row r="119" spans="1:22" x14ac:dyDescent="0.25">
      <c r="A119" s="68"/>
      <c r="B119" s="68"/>
      <c r="C119" s="69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9"/>
      <c r="O119" s="68"/>
      <c r="P119" s="68"/>
      <c r="Q119" s="68"/>
      <c r="R119" s="68"/>
      <c r="S119" s="68"/>
      <c r="T119" s="68"/>
      <c r="U119" s="68"/>
      <c r="V119" s="68"/>
    </row>
    <row r="120" spans="1:22" x14ac:dyDescent="0.25">
      <c r="A120" s="68"/>
      <c r="B120" s="68"/>
      <c r="C120" s="69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9"/>
      <c r="O120" s="68"/>
      <c r="P120" s="68"/>
      <c r="Q120" s="68"/>
      <c r="R120" s="68"/>
      <c r="S120" s="68"/>
      <c r="T120" s="68"/>
      <c r="U120" s="68"/>
      <c r="V120" s="68"/>
    </row>
    <row r="121" spans="1:22" x14ac:dyDescent="0.25">
      <c r="A121" s="68"/>
      <c r="B121" s="68"/>
      <c r="C121" s="69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9"/>
      <c r="O121" s="68"/>
      <c r="P121" s="68"/>
      <c r="Q121" s="68"/>
      <c r="R121" s="68"/>
      <c r="S121" s="68"/>
      <c r="T121" s="68"/>
      <c r="U121" s="68"/>
      <c r="V121" s="68"/>
    </row>
    <row r="122" spans="1:22" x14ac:dyDescent="0.25">
      <c r="A122" s="68"/>
      <c r="B122" s="68"/>
      <c r="C122" s="69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9"/>
      <c r="O122" s="68"/>
      <c r="P122" s="68"/>
      <c r="Q122" s="68"/>
      <c r="R122" s="68"/>
      <c r="S122" s="68"/>
      <c r="T122" s="68"/>
      <c r="U122" s="68"/>
      <c r="V122" s="68"/>
    </row>
    <row r="123" spans="1:22" x14ac:dyDescent="0.25">
      <c r="A123" s="68"/>
      <c r="B123" s="68"/>
      <c r="C123" s="69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9"/>
      <c r="O123" s="68"/>
      <c r="P123" s="68"/>
      <c r="Q123" s="68"/>
      <c r="R123" s="68"/>
      <c r="S123" s="68"/>
      <c r="T123" s="68"/>
      <c r="U123" s="68"/>
      <c r="V123" s="68"/>
    </row>
    <row r="124" spans="1:22" x14ac:dyDescent="0.25">
      <c r="A124" s="68"/>
      <c r="B124" s="68"/>
      <c r="C124" s="69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9"/>
      <c r="O124" s="68"/>
      <c r="P124" s="68"/>
      <c r="Q124" s="68"/>
      <c r="R124" s="68"/>
      <c r="S124" s="68"/>
      <c r="T124" s="68"/>
      <c r="U124" s="68"/>
      <c r="V124" s="68"/>
    </row>
    <row r="125" spans="1:22" x14ac:dyDescent="0.25">
      <c r="A125" s="68"/>
      <c r="B125" s="68"/>
      <c r="C125" s="69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9"/>
      <c r="O125" s="68"/>
      <c r="P125" s="68"/>
      <c r="Q125" s="68"/>
      <c r="R125" s="68"/>
      <c r="S125" s="68"/>
      <c r="T125" s="68"/>
      <c r="U125" s="68"/>
      <c r="V125" s="68"/>
    </row>
    <row r="126" spans="1:22" x14ac:dyDescent="0.25">
      <c r="A126" s="68"/>
      <c r="B126" s="68"/>
      <c r="C126" s="69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9"/>
      <c r="O126" s="68"/>
      <c r="P126" s="68"/>
      <c r="Q126" s="68"/>
      <c r="R126" s="68"/>
      <c r="S126" s="68"/>
      <c r="T126" s="68"/>
      <c r="U126" s="68"/>
      <c r="V126" s="68"/>
    </row>
    <row r="127" spans="1:22" x14ac:dyDescent="0.25">
      <c r="A127" s="68"/>
      <c r="B127" s="68"/>
      <c r="C127" s="69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9"/>
      <c r="O127" s="68"/>
      <c r="P127" s="68"/>
      <c r="Q127" s="68"/>
      <c r="R127" s="68"/>
      <c r="S127" s="68"/>
      <c r="T127" s="68"/>
      <c r="U127" s="68"/>
      <c r="V127" s="68"/>
    </row>
    <row r="128" spans="1:22" x14ac:dyDescent="0.25">
      <c r="A128" s="68"/>
      <c r="B128" s="68"/>
      <c r="C128" s="69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9"/>
      <c r="O128" s="68"/>
      <c r="P128" s="68"/>
      <c r="Q128" s="68"/>
      <c r="R128" s="68"/>
      <c r="S128" s="68"/>
      <c r="T128" s="68"/>
      <c r="U128" s="68"/>
      <c r="V128" s="68"/>
    </row>
    <row r="129" spans="1:22" x14ac:dyDescent="0.25">
      <c r="A129" s="68"/>
      <c r="B129" s="68"/>
      <c r="C129" s="69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9"/>
      <c r="O129" s="68"/>
      <c r="P129" s="68"/>
      <c r="Q129" s="68"/>
      <c r="R129" s="68"/>
      <c r="S129" s="68"/>
      <c r="T129" s="68"/>
      <c r="U129" s="68"/>
      <c r="V129" s="68"/>
    </row>
    <row r="130" spans="1:22" x14ac:dyDescent="0.25">
      <c r="A130" s="68"/>
      <c r="B130" s="68"/>
      <c r="C130" s="69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9"/>
      <c r="O130" s="68"/>
      <c r="P130" s="68"/>
      <c r="Q130" s="68"/>
      <c r="R130" s="68"/>
      <c r="S130" s="68"/>
      <c r="T130" s="68"/>
      <c r="U130" s="68"/>
      <c r="V130" s="68"/>
    </row>
    <row r="131" spans="1:22" x14ac:dyDescent="0.25">
      <c r="A131" s="68"/>
      <c r="B131" s="68"/>
      <c r="C131" s="69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9"/>
      <c r="O131" s="68"/>
      <c r="P131" s="68"/>
      <c r="Q131" s="68"/>
      <c r="R131" s="68"/>
      <c r="S131" s="68"/>
      <c r="T131" s="68"/>
      <c r="U131" s="68"/>
      <c r="V131" s="68"/>
    </row>
    <row r="132" spans="1:22" x14ac:dyDescent="0.25">
      <c r="A132" s="68"/>
      <c r="B132" s="68"/>
      <c r="C132" s="69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9"/>
      <c r="O132" s="68"/>
      <c r="P132" s="68"/>
      <c r="Q132" s="68"/>
      <c r="R132" s="68"/>
      <c r="S132" s="68"/>
      <c r="T132" s="68"/>
      <c r="U132" s="68"/>
      <c r="V132" s="68"/>
    </row>
    <row r="133" spans="1:22" x14ac:dyDescent="0.25">
      <c r="A133" s="68"/>
      <c r="B133" s="68"/>
      <c r="C133" s="69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9"/>
      <c r="O133" s="68"/>
      <c r="P133" s="68"/>
      <c r="Q133" s="68"/>
      <c r="R133" s="68"/>
      <c r="S133" s="68"/>
      <c r="T133" s="68"/>
      <c r="U133" s="68"/>
      <c r="V133" s="68"/>
    </row>
    <row r="134" spans="1:22" x14ac:dyDescent="0.25">
      <c r="A134" s="68"/>
      <c r="B134" s="68"/>
      <c r="C134" s="69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9"/>
      <c r="O134" s="68"/>
      <c r="P134" s="68"/>
      <c r="Q134" s="68"/>
      <c r="R134" s="68"/>
      <c r="S134" s="68"/>
      <c r="T134" s="68"/>
      <c r="U134" s="68"/>
      <c r="V134" s="68"/>
    </row>
    <row r="135" spans="1:22" x14ac:dyDescent="0.25">
      <c r="A135" s="68"/>
      <c r="B135" s="68"/>
      <c r="C135" s="69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9"/>
      <c r="O135" s="68"/>
      <c r="P135" s="68"/>
      <c r="Q135" s="68"/>
      <c r="R135" s="68"/>
      <c r="S135" s="68"/>
      <c r="T135" s="68"/>
      <c r="U135" s="68"/>
      <c r="V135" s="68"/>
    </row>
    <row r="136" spans="1:22" x14ac:dyDescent="0.25">
      <c r="A136" s="68"/>
      <c r="B136" s="68"/>
      <c r="C136" s="69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9"/>
      <c r="O136" s="68"/>
      <c r="P136" s="68"/>
      <c r="Q136" s="68"/>
      <c r="R136" s="68"/>
      <c r="S136" s="68"/>
      <c r="T136" s="68"/>
      <c r="U136" s="68"/>
      <c r="V136" s="68"/>
    </row>
    <row r="137" spans="1:22" x14ac:dyDescent="0.25">
      <c r="A137" s="68"/>
      <c r="B137" s="68"/>
      <c r="C137" s="69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9"/>
      <c r="O137" s="68"/>
      <c r="P137" s="68"/>
      <c r="Q137" s="68"/>
      <c r="R137" s="68"/>
      <c r="S137" s="68"/>
      <c r="T137" s="68"/>
      <c r="U137" s="68"/>
      <c r="V137" s="68"/>
    </row>
    <row r="138" spans="1:22" x14ac:dyDescent="0.25">
      <c r="A138" s="68"/>
      <c r="B138" s="68"/>
      <c r="C138" s="69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9"/>
      <c r="O138" s="68"/>
      <c r="P138" s="68"/>
      <c r="Q138" s="68"/>
      <c r="R138" s="68"/>
      <c r="S138" s="68"/>
      <c r="T138" s="68"/>
      <c r="U138" s="68"/>
      <c r="V138" s="68"/>
    </row>
    <row r="139" spans="1:22" x14ac:dyDescent="0.25">
      <c r="A139" s="68"/>
      <c r="B139" s="68"/>
      <c r="C139" s="69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9"/>
      <c r="O139" s="68"/>
      <c r="P139" s="68"/>
      <c r="Q139" s="68"/>
      <c r="R139" s="68"/>
      <c r="S139" s="68"/>
      <c r="T139" s="68"/>
      <c r="U139" s="68"/>
      <c r="V139" s="68"/>
    </row>
    <row r="140" spans="1:22" x14ac:dyDescent="0.25">
      <c r="A140" s="68"/>
      <c r="B140" s="68"/>
      <c r="C140" s="69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9"/>
      <c r="O140" s="68"/>
      <c r="P140" s="68"/>
      <c r="Q140" s="68"/>
      <c r="R140" s="68"/>
      <c r="S140" s="68"/>
      <c r="T140" s="68"/>
      <c r="U140" s="68"/>
      <c r="V140" s="68"/>
    </row>
    <row r="141" spans="1:22" x14ac:dyDescent="0.25">
      <c r="A141" s="68"/>
      <c r="B141" s="68"/>
      <c r="C141" s="69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9"/>
      <c r="O141" s="68"/>
      <c r="P141" s="68"/>
      <c r="Q141" s="68"/>
      <c r="R141" s="68"/>
      <c r="S141" s="68"/>
      <c r="T141" s="68"/>
      <c r="U141" s="68"/>
      <c r="V141" s="68"/>
    </row>
  </sheetData>
  <autoFilter ref="A68:K93" xr:uid="{00000000-0009-0000-0000-000005000000}"/>
  <mergeCells count="91">
    <mergeCell ref="D105:F105"/>
    <mergeCell ref="I105:L105"/>
    <mergeCell ref="A94:O94"/>
    <mergeCell ref="A95:K98"/>
    <mergeCell ref="L95:O98"/>
    <mergeCell ref="A100:H100"/>
    <mergeCell ref="D104:F104"/>
    <mergeCell ref="I104:L104"/>
    <mergeCell ref="A90:E90"/>
    <mergeCell ref="L90:O90"/>
    <mergeCell ref="A91:E91"/>
    <mergeCell ref="L91:O91"/>
    <mergeCell ref="A92:E92"/>
    <mergeCell ref="A93:H93"/>
    <mergeCell ref="A87:E87"/>
    <mergeCell ref="L87:O87"/>
    <mergeCell ref="A88:E88"/>
    <mergeCell ref="L88:O88"/>
    <mergeCell ref="A89:E89"/>
    <mergeCell ref="L89:O89"/>
    <mergeCell ref="A84:E84"/>
    <mergeCell ref="L84:O84"/>
    <mergeCell ref="A85:E85"/>
    <mergeCell ref="L85:O85"/>
    <mergeCell ref="A86:E86"/>
    <mergeCell ref="L86:O86"/>
    <mergeCell ref="A81:E81"/>
    <mergeCell ref="L81:O81"/>
    <mergeCell ref="A82:E82"/>
    <mergeCell ref="L82:O82"/>
    <mergeCell ref="A83:E83"/>
    <mergeCell ref="L83:O83"/>
    <mergeCell ref="A78:E78"/>
    <mergeCell ref="L78:O78"/>
    <mergeCell ref="A79:E79"/>
    <mergeCell ref="L79:O79"/>
    <mergeCell ref="A80:E80"/>
    <mergeCell ref="L80:O80"/>
    <mergeCell ref="A75:E75"/>
    <mergeCell ref="L75:O75"/>
    <mergeCell ref="A76:E76"/>
    <mergeCell ref="L76:O76"/>
    <mergeCell ref="A77:E77"/>
    <mergeCell ref="L77:O77"/>
    <mergeCell ref="A72:E72"/>
    <mergeCell ref="L72:O72"/>
    <mergeCell ref="A73:E73"/>
    <mergeCell ref="L73:O73"/>
    <mergeCell ref="A74:E74"/>
    <mergeCell ref="L74:O74"/>
    <mergeCell ref="A67:K67"/>
    <mergeCell ref="A68:E68"/>
    <mergeCell ref="A69:E69"/>
    <mergeCell ref="A70:E70"/>
    <mergeCell ref="L70:O70"/>
    <mergeCell ref="A71:E71"/>
    <mergeCell ref="L71:O71"/>
    <mergeCell ref="A59:E60"/>
    <mergeCell ref="A61:E61"/>
    <mergeCell ref="A62:E62"/>
    <mergeCell ref="A63:E63"/>
    <mergeCell ref="A64:E64"/>
    <mergeCell ref="A65:E65"/>
    <mergeCell ref="K20:N20"/>
    <mergeCell ref="O20:P20"/>
    <mergeCell ref="R20:S20"/>
    <mergeCell ref="T20:U20"/>
    <mergeCell ref="V20:V21"/>
    <mergeCell ref="A58:E5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HEAPA-IGH</vt:lpstr>
      <vt:lpstr>'HEAPA-IGH'!Area_de_impressao</vt:lpstr>
      <vt:lpstr>'HEAPA-IGH'!Titulos_de_impressao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2024-08-21T13:15:42Z</dcterms:created>
  <dcterms:modified xsi:type="dcterms:W3CDTF">2024-08-21T13:17:33Z</dcterms:modified>
</cp:coreProperties>
</file>