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25\Diretoria OS\"/>
    </mc:Choice>
  </mc:AlternateContent>
  <bookViews>
    <workbookView xWindow="0" yWindow="0" windowWidth="28800" windowHeight="12435"/>
  </bookViews>
  <sheets>
    <sheet name="IGH" sheetId="1" r:id="rId1"/>
  </sheets>
  <externalReferences>
    <externalReference r:id="rId2"/>
  </externalReferences>
  <definedNames>
    <definedName name="_xlnm._FilterDatabase" localSheetId="0" hidden="1">IGH!$A$10:$N$32</definedName>
    <definedName name="_xlnm.Print_Area" localSheetId="0">IGH!$A$1:$N$43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J18" i="1"/>
  <c r="M18" i="1"/>
  <c r="L18" i="1"/>
  <c r="M17" i="1"/>
  <c r="L17" i="1"/>
  <c r="M16" i="1"/>
  <c r="L16" i="1"/>
  <c r="M26" i="1"/>
  <c r="L26" i="1"/>
  <c r="J32" i="1" l="1"/>
  <c r="L32" i="1" s="1"/>
  <c r="J30" i="1"/>
  <c r="J28" i="1"/>
  <c r="J27" i="1"/>
  <c r="L28" i="1" l="1"/>
  <c r="N28" i="1" s="1"/>
  <c r="N30" i="1"/>
  <c r="N32" i="1"/>
  <c r="N26" i="1"/>
  <c r="N29" i="1"/>
  <c r="N27" i="1"/>
  <c r="N31" i="1"/>
  <c r="N23" i="1"/>
  <c r="N18" i="1"/>
  <c r="N25" i="1" l="1"/>
  <c r="N24" i="1"/>
  <c r="N22" i="1"/>
  <c r="N21" i="1"/>
  <c r="N20" i="1"/>
  <c r="N19" i="1"/>
  <c r="N17" i="1"/>
  <c r="N16" i="1"/>
  <c r="N13" i="1"/>
  <c r="J36" i="1" l="1"/>
</calcChain>
</file>

<file path=xl/sharedStrings.xml><?xml version="1.0" encoding="utf-8"?>
<sst xmlns="http://schemas.openxmlformats.org/spreadsheetml/2006/main" count="179" uniqueCount="101">
  <si>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</si>
  <si>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</si>
  <si>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</si>
  <si>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</si>
  <si>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</si>
  <si>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</si>
  <si>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</si>
  <si>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</si>
  <si>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</si>
  <si>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</si>
  <si>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</si>
  <si>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</si>
  <si>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</si>
  <si>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MATRIZ</t>
  </si>
  <si>
    <t>(71) 3277-0850</t>
  </si>
  <si>
    <t>JOEL SOBRAL DE ANDRADE</t>
  </si>
  <si>
    <t>PJ</t>
  </si>
  <si>
    <t>SUPERINTENDENCIA EXECUTIVA</t>
  </si>
  <si>
    <t>joel.andrade@igh.org.br</t>
  </si>
  <si>
    <t>DIRETOR ADMINISTRATIVO</t>
  </si>
  <si>
    <t>GUSTAVO GUIMARAES</t>
  </si>
  <si>
    <t>DIRETOR ASSISTENCIAL</t>
  </si>
  <si>
    <t>gustavo.guimaraes@igh.org.br</t>
  </si>
  <si>
    <t>ALINE MARTINELE DE OLIVEIRA TONHA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</si>
  <si>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</si>
  <si>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</si>
  <si>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</si>
  <si>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</si>
  <si>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</si>
  <si>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</si>
  <si>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</si>
  <si>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</si>
  <si>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</si>
  <si>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</si>
  <si>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</si>
  <si>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</si>
  <si>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</si>
  <si>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</si>
  <si>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</si>
  <si>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</si>
  <si>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</si>
  <si>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</si>
  <si>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</si>
  <si>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</si>
  <si>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</si>
  <si>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</si>
  <si>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</si>
  <si>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ASSINATURA DO RESPONSÁVEL:</t>
  </si>
  <si>
    <t>RELAÇÃO MENSAL DOS MEMBROS DA DIRETORIA E DAS CHEFIAS DE SEU ORGANOGRAMA COM SUAS RESPECTIVAS REMUNERAÇÕES</t>
  </si>
  <si>
    <t>Atualizado em:</t>
  </si>
  <si>
    <t>(62) 3956-2997</t>
  </si>
  <si>
    <t>ASSESSOR (A) JURÍDICO (A)</t>
  </si>
  <si>
    <t>MARIA CARLA BAETA VIEIRA LOPES</t>
  </si>
  <si>
    <t>maria.carla@igh.org.br</t>
  </si>
  <si>
    <t>DAYANA SANTOS SOARES FRANCA</t>
  </si>
  <si>
    <t>COORDENADOR (A) FISCAL</t>
  </si>
  <si>
    <t>dayana.franca@igh.org.br</t>
  </si>
  <si>
    <t>SUPERVISOR (A) DE PATRIMONIO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</si>
  <si>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</si>
  <si>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</si>
  <si>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</si>
  <si>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</si>
  <si>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</si>
  <si>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</si>
  <si>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</si>
  <si>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</si>
  <si>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</si>
  <si>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</si>
  <si>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</si>
  <si>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(5)</t>
  </si>
  <si>
    <t>GERENTE DE FATURAMENTO</t>
  </si>
  <si>
    <t>FABIO COIMBRA DE CASTRO TEIXEIRA</t>
  </si>
  <si>
    <t>fabio.teixeira@igh.org.br</t>
  </si>
  <si>
    <t>SUSANA CARDIM GARRIDO</t>
  </si>
  <si>
    <t xml:space="preserve">susana.cardim@igh.org.br </t>
  </si>
  <si>
    <t>ERG</t>
  </si>
  <si>
    <t>CYNTIA MAIRA MARTINS MENDES SOUZA GONCALVES</t>
  </si>
  <si>
    <t>SUPERVISOR (A) DE CONTRATOS</t>
  </si>
  <si>
    <t xml:space="preserve">cyntia.mendes@igh.org.br </t>
  </si>
  <si>
    <t>KAIRA MARTINS AZEVEDO</t>
  </si>
  <si>
    <t>SUPERVISOR (A) DE DEPARTAMENTO PESSOAL</t>
  </si>
  <si>
    <t xml:space="preserve">kaira.azevedo@igh.org.br </t>
  </si>
  <si>
    <t>LOTAÇÃO (UNIDADE)</t>
  </si>
  <si>
    <t>ALEX LEAO BUENO</t>
  </si>
  <si>
    <t>SUPERVISOR (A) DE RECURSOS HUMANOS</t>
  </si>
  <si>
    <t>alex.leao@igh.org.br</t>
  </si>
  <si>
    <t>RICARDO SOUTO MAIA MATHIAS</t>
  </si>
  <si>
    <t>ricardo.mathias@igh.org.br</t>
  </si>
  <si>
    <t>ANITA MARCIA DE AGUIAR ALMEIDA SILVA</t>
  </si>
  <si>
    <t>CHRISTIANE GODINHO KOESTER</t>
  </si>
  <si>
    <t>(1) ÓRGÃO PREVISTO NO ART. 32, DO ESTATUTO SOCIAL DO IGH;</t>
  </si>
  <si>
    <t>(2) MEMBRO ELEITO EM ASSEMBLEIA GERAL, OCORRIDA NO DIA 04/06/2024, CONFORME ATA;</t>
  </si>
  <si>
    <t>(3) VÍNCULO PESSOA JURÍDICA;</t>
  </si>
  <si>
    <t>(4) INTEGRA FOLHA DE PAGAMENTO DA MATRIZ;</t>
  </si>
  <si>
    <t>(5) INTEGRA FOLHA DE PAGAMENTO DO ESCRITÓRIO REGIONAL DE GOIÁS (ERG)</t>
  </si>
  <si>
    <t>(1) / (2) / (3)</t>
  </si>
  <si>
    <t xml:space="preserve"> (3)</t>
  </si>
  <si>
    <t>(4)</t>
  </si>
  <si>
    <t xml:space="preserve">FILIPE SANTOS E SANTOS </t>
  </si>
  <si>
    <t>DIRETOR AUDITORIA, RISCO E COMPLIANCE</t>
  </si>
  <si>
    <t>filipe.santos@igh.org.br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</si>
</sst>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14" fontId="7" fillId="0" borderId="0" xfId="1" applyNumberFormat="1" applyFont="1" applyFill="1" applyAlignment="1">
      <alignment vertical="center"/>
    </xf>
    <xf numFmtId="0" fontId="9" fillId="0" borderId="3" xfId="4" applyFont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6" fillId="0" borderId="3" xfId="4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1" fillId="0" borderId="3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1" fillId="0" borderId="0" xfId="1" applyAlignment="1">
      <alignment horizontal="left" vertical="center" wrapText="1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colors>
    <mruColors>
      <color rgb="FFCCE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86698</xdr:colOff>
      <xdr:row>0</xdr:row>
      <xdr:rowOff>66334</xdr:rowOff>
    </xdr:from>
    <xdr:to>
      <xdr:col>13</xdr:col>
      <xdr:colOff>869542</xdr:colOff>
      <xdr:row>5</xdr:row>
      <xdr:rowOff>6155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1886" y="66334"/>
          <a:ext cx="2497344" cy="8446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12.2024\ERG\REMUNERA&#199;&#195;O%20ERG%20-%2012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</row>
        <row r="2">
          <cell r="B2" t="str">
            <v>HALLISON MATHEUS ASSIS DE SOUZA</v>
          </cell>
          <cell r="C2" t="str">
            <v>ADVOGADO</v>
          </cell>
          <cell r="D2">
            <v>26</v>
          </cell>
          <cell r="E2" t="str">
            <v>ERG - ASSESSORIA JURÍDICA</v>
          </cell>
          <cell r="F2" t="str">
            <v xml:space="preserve">ADVOGADO (A) 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12</v>
          </cell>
          <cell r="L2">
            <v>0</v>
          </cell>
          <cell r="M2">
            <v>6385.43</v>
          </cell>
          <cell r="N2">
            <v>6704.7</v>
          </cell>
          <cell r="O2">
            <v>1496.95</v>
          </cell>
          <cell r="P2">
            <v>5207.75</v>
          </cell>
        </row>
        <row r="3">
          <cell r="B3" t="str">
            <v>MARIA FERNANDA COSTA DE ARAUJO</v>
          </cell>
          <cell r="C3" t="str">
            <v>ESTAGIÁRIO (A)</v>
          </cell>
          <cell r="D3">
            <v>26</v>
          </cell>
          <cell r="E3" t="str">
            <v>ERG - GESTÃO DE RECURSOS HUMANOS</v>
          </cell>
          <cell r="F3" t="str">
            <v>ESTAGIARIO (A)</v>
          </cell>
          <cell r="G3" t="str">
            <v>T</v>
          </cell>
          <cell r="H3" t="str">
            <v>A</v>
          </cell>
          <cell r="I3">
            <v>0</v>
          </cell>
          <cell r="J3">
            <v>2024</v>
          </cell>
          <cell r="K3">
            <v>12</v>
          </cell>
          <cell r="L3">
            <v>0</v>
          </cell>
          <cell r="M3">
            <v>600</v>
          </cell>
          <cell r="N3">
            <v>600</v>
          </cell>
          <cell r="O3">
            <v>0</v>
          </cell>
          <cell r="P3">
            <v>600</v>
          </cell>
        </row>
        <row r="4">
          <cell r="B4" t="str">
            <v>LEONARDO EDER DE JESUS SANTOS</v>
          </cell>
          <cell r="C4" t="str">
            <v>ANALISTA</v>
          </cell>
          <cell r="D4">
            <v>26</v>
          </cell>
          <cell r="E4" t="str">
            <v>ERG - GESTÃO CONTABIL E FISCAL</v>
          </cell>
          <cell r="F4" t="str">
            <v>ANALISTA CONTABIL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12</v>
          </cell>
          <cell r="L4">
            <v>0</v>
          </cell>
          <cell r="M4">
            <v>3492.96</v>
          </cell>
          <cell r="N4">
            <v>3932.96</v>
          </cell>
          <cell r="O4">
            <v>375.75</v>
          </cell>
          <cell r="P4">
            <v>3557.21</v>
          </cell>
        </row>
        <row r="5">
          <cell r="B5" t="str">
            <v>IGOR SOUZA BRASIL HOLANDA</v>
          </cell>
          <cell r="C5" t="str">
            <v>ANALISTA</v>
          </cell>
          <cell r="D5">
            <v>26</v>
          </cell>
          <cell r="E5" t="str">
            <v>ERG - GESTÃO DE COMUNICACAO</v>
          </cell>
          <cell r="F5" t="str">
            <v>ANALISTA DE MARKETING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12</v>
          </cell>
          <cell r="L5">
            <v>0</v>
          </cell>
          <cell r="M5">
            <v>4122.4399999999996</v>
          </cell>
          <cell r="N5">
            <v>4328.5600000000004</v>
          </cell>
          <cell r="O5">
            <v>789.48</v>
          </cell>
          <cell r="P5">
            <v>3539.08</v>
          </cell>
        </row>
        <row r="6">
          <cell r="B6" t="str">
            <v>NATASHA LIMA FAGUNDES FURTADO</v>
          </cell>
          <cell r="C6" t="str">
            <v>ADVOGADO</v>
          </cell>
          <cell r="D6">
            <v>26</v>
          </cell>
          <cell r="E6" t="str">
            <v>ERG - ASSESSORIA JURÍDICA</v>
          </cell>
          <cell r="F6" t="str">
            <v xml:space="preserve">ADVOGADO (A) 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12</v>
          </cell>
          <cell r="L6">
            <v>0</v>
          </cell>
          <cell r="M6">
            <v>6385.43</v>
          </cell>
          <cell r="N6">
            <v>6704.7</v>
          </cell>
          <cell r="O6">
            <v>1496.95</v>
          </cell>
          <cell r="P6">
            <v>5207.75</v>
          </cell>
        </row>
        <row r="7">
          <cell r="B7" t="str">
            <v>SUSANA CARDIM GARRIDO</v>
          </cell>
          <cell r="C7" t="str">
            <v>SUPERVISOR</v>
          </cell>
          <cell r="D7">
            <v>26</v>
          </cell>
          <cell r="E7" t="str">
            <v>ERG - GESTÃO CONTABIL E FISCAL</v>
          </cell>
          <cell r="F7" t="str">
            <v>SUPERVISOR (A) DE PATRIMONIO</v>
          </cell>
          <cell r="G7" t="str">
            <v>N</v>
          </cell>
          <cell r="H7" t="str">
            <v>A</v>
          </cell>
          <cell r="I7">
            <v>2858.21</v>
          </cell>
          <cell r="J7">
            <v>2024</v>
          </cell>
          <cell r="K7">
            <v>12</v>
          </cell>
          <cell r="L7">
            <v>0</v>
          </cell>
          <cell r="M7">
            <v>6430.98</v>
          </cell>
          <cell r="N7">
            <v>7585.53</v>
          </cell>
          <cell r="O7">
            <v>3582.21</v>
          </cell>
          <cell r="P7">
            <v>4003.32</v>
          </cell>
        </row>
        <row r="8">
          <cell r="B8" t="str">
            <v>AMANDA ISABELLE DE CARVALHO</v>
          </cell>
          <cell r="C8" t="str">
            <v>ADVOGADO</v>
          </cell>
          <cell r="D8">
            <v>26</v>
          </cell>
          <cell r="E8" t="str">
            <v>ERG - ASSESSORIA JURÍDICA</v>
          </cell>
          <cell r="F8" t="str">
            <v>ADVOGADO (A) TRABALHISTA</v>
          </cell>
          <cell r="G8" t="str">
            <v>N</v>
          </cell>
          <cell r="H8" t="str">
            <v>F</v>
          </cell>
          <cell r="I8">
            <v>4469.8</v>
          </cell>
          <cell r="J8">
            <v>2024</v>
          </cell>
          <cell r="K8">
            <v>12</v>
          </cell>
          <cell r="L8">
            <v>0</v>
          </cell>
          <cell r="M8">
            <v>6385.43</v>
          </cell>
          <cell r="N8">
            <v>8269.1299999999992</v>
          </cell>
          <cell r="O8">
            <v>5102.91</v>
          </cell>
          <cell r="P8">
            <v>3166.22</v>
          </cell>
        </row>
        <row r="9">
          <cell r="B9" t="str">
            <v>ISABELA DOS SANTOS LEAL</v>
          </cell>
          <cell r="C9" t="str">
            <v>ASSISTENTE</v>
          </cell>
          <cell r="D9">
            <v>26</v>
          </cell>
          <cell r="E9" t="str">
            <v>ERG - GESTÃO DE COMPRAS</v>
          </cell>
          <cell r="F9" t="str">
            <v>ASSISTENTE ADMINISTRATIVO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12</v>
          </cell>
          <cell r="L9">
            <v>0</v>
          </cell>
          <cell r="M9">
            <v>2473.4299999999998</v>
          </cell>
          <cell r="N9">
            <v>2580.34</v>
          </cell>
          <cell r="O9">
            <v>211.05</v>
          </cell>
          <cell r="P9">
            <v>2369.29</v>
          </cell>
        </row>
        <row r="10">
          <cell r="B10" t="str">
            <v>BRUNA MIRELLA SANTOS CARDOSO</v>
          </cell>
          <cell r="C10" t="str">
            <v>ASSISTENTE</v>
          </cell>
          <cell r="D10">
            <v>26</v>
          </cell>
          <cell r="E10" t="str">
            <v>ERG - GESTÃO DE COMPRAS</v>
          </cell>
          <cell r="F10" t="str">
            <v>ASSISTENTE DE COMPRAS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12</v>
          </cell>
          <cell r="L10">
            <v>0</v>
          </cell>
          <cell r="M10">
            <v>2936.39</v>
          </cell>
          <cell r="N10">
            <v>3738.81</v>
          </cell>
          <cell r="O10">
            <v>288.24</v>
          </cell>
          <cell r="P10">
            <v>3450.57</v>
          </cell>
        </row>
        <row r="11">
          <cell r="B11" t="str">
            <v>CYNTIA MAIRA MARTINS MENDES SOUZA GONCALVES</v>
          </cell>
          <cell r="C11" t="str">
            <v>SUPERVISOR</v>
          </cell>
          <cell r="D11">
            <v>26</v>
          </cell>
          <cell r="E11" t="str">
            <v>ERG - COMPLIANCE</v>
          </cell>
          <cell r="F11" t="str">
            <v>SUPERVISOR (A) DE CONTRATOS</v>
          </cell>
          <cell r="G11" t="str">
            <v>N</v>
          </cell>
          <cell r="H11" t="str">
            <v>F</v>
          </cell>
          <cell r="I11">
            <v>9003.3700000000008</v>
          </cell>
          <cell r="J11">
            <v>2024</v>
          </cell>
          <cell r="K11">
            <v>12</v>
          </cell>
          <cell r="L11">
            <v>0</v>
          </cell>
          <cell r="M11">
            <v>6430.98</v>
          </cell>
          <cell r="N11">
            <v>10804.05</v>
          </cell>
          <cell r="O11">
            <v>9169.06</v>
          </cell>
          <cell r="P11">
            <v>1634.99</v>
          </cell>
        </row>
        <row r="12">
          <cell r="B12" t="str">
            <v>EDUARDA ALICIA GOMES TABOSA</v>
          </cell>
          <cell r="C12" t="str">
            <v>ASSISTENTE</v>
          </cell>
          <cell r="D12">
            <v>26</v>
          </cell>
          <cell r="E12" t="str">
            <v>ERG - CSC - CENTRO DE SERVIÇOS COMPARTILHADOS</v>
          </cell>
          <cell r="F12" t="str">
            <v>ASSISTENTE ADMINISTRATIVO</v>
          </cell>
          <cell r="G12" t="str">
            <v>N</v>
          </cell>
          <cell r="H12" t="str">
            <v>A</v>
          </cell>
          <cell r="I12">
            <v>1731.4</v>
          </cell>
          <cell r="J12">
            <v>2024</v>
          </cell>
          <cell r="K12">
            <v>12</v>
          </cell>
          <cell r="L12">
            <v>0</v>
          </cell>
          <cell r="M12">
            <v>2473.4299999999998</v>
          </cell>
          <cell r="N12">
            <v>3029.96</v>
          </cell>
          <cell r="O12">
            <v>1859.17</v>
          </cell>
          <cell r="P12">
            <v>1170.79</v>
          </cell>
        </row>
        <row r="13">
          <cell r="B13" t="str">
            <v>KAIRA MARTINS AZEVEDO</v>
          </cell>
          <cell r="C13" t="str">
            <v>SUPERVISOR</v>
          </cell>
          <cell r="D13">
            <v>26</v>
          </cell>
          <cell r="E13" t="str">
            <v>ERG - GESTÃO DE RECURSOS HUMANOS</v>
          </cell>
          <cell r="F13" t="str">
            <v>SUPERVISOR (A) DE DEPARTAMENTO PESSOAL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12</v>
          </cell>
          <cell r="L13">
            <v>0</v>
          </cell>
          <cell r="M13">
            <v>6430.98</v>
          </cell>
          <cell r="N13">
            <v>6752.53</v>
          </cell>
          <cell r="O13">
            <v>1514.96</v>
          </cell>
          <cell r="P13">
            <v>5237.57</v>
          </cell>
        </row>
        <row r="14">
          <cell r="B14" t="str">
            <v>ALEX LEAO BUENO</v>
          </cell>
          <cell r="C14" t="str">
            <v>SUPERVISOR</v>
          </cell>
          <cell r="D14">
            <v>26</v>
          </cell>
          <cell r="E14" t="str">
            <v>ERG - GESTÃO DE RECURSOS HUMANOS</v>
          </cell>
          <cell r="F14" t="str">
            <v>SUPERVISOR (A) DE RECURSOS HUMANOS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12</v>
          </cell>
          <cell r="L14">
            <v>0</v>
          </cell>
          <cell r="M14">
            <v>6430.98</v>
          </cell>
          <cell r="N14">
            <v>6752.53</v>
          </cell>
          <cell r="O14">
            <v>1514.96</v>
          </cell>
          <cell r="P14">
            <v>5237.57</v>
          </cell>
        </row>
        <row r="15">
          <cell r="B15" t="str">
            <v>MARIA CARLA BAETA VIEIRA LOPES</v>
          </cell>
          <cell r="C15" t="str">
            <v>ADVOGADO</v>
          </cell>
          <cell r="D15">
            <v>26</v>
          </cell>
          <cell r="E15" t="str">
            <v>ERG - ASSESSORIA JURÍDICA</v>
          </cell>
          <cell r="F15" t="str">
            <v>ASSESSOR (A) JURÍDICO (A)</v>
          </cell>
          <cell r="G15" t="str">
            <v>N</v>
          </cell>
          <cell r="H15" t="str">
            <v>A</v>
          </cell>
          <cell r="I15">
            <v>5080.3999999999996</v>
          </cell>
          <cell r="J15">
            <v>2024</v>
          </cell>
          <cell r="K15">
            <v>12</v>
          </cell>
          <cell r="L15">
            <v>0</v>
          </cell>
          <cell r="M15">
            <v>10886.57</v>
          </cell>
          <cell r="N15">
            <v>12701</v>
          </cell>
          <cell r="O15">
            <v>6503.52</v>
          </cell>
          <cell r="P15">
            <v>6197.48</v>
          </cell>
        </row>
        <row r="16">
          <cell r="B16" t="str">
            <v>DANIELLY EVELYN PEREIRA DA CRUZ</v>
          </cell>
          <cell r="C16" t="str">
            <v>SUPERVISOR</v>
          </cell>
          <cell r="D16">
            <v>26</v>
          </cell>
          <cell r="E16" t="str">
            <v>ERG - GESTÃO DE COMPRAS</v>
          </cell>
          <cell r="F16" t="str">
            <v>SUPERVISOR (A) DE COMPRAS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12</v>
          </cell>
          <cell r="L16">
            <v>0</v>
          </cell>
          <cell r="M16">
            <v>6430.98</v>
          </cell>
          <cell r="N16">
            <v>6945.46</v>
          </cell>
          <cell r="O16">
            <v>1535.46</v>
          </cell>
          <cell r="P16">
            <v>5410</v>
          </cell>
        </row>
        <row r="17">
          <cell r="B17" t="str">
            <v>DAYANA SANTOS SOARES FRANCA</v>
          </cell>
          <cell r="C17" t="str">
            <v>COORDENADOR (A)</v>
          </cell>
          <cell r="D17">
            <v>26</v>
          </cell>
          <cell r="E17" t="str">
            <v>ERG - GESTÃO CONTABIL E FISCAL</v>
          </cell>
          <cell r="F17" t="str">
            <v>COORDENADOR (A) FISCAL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12</v>
          </cell>
          <cell r="L17">
            <v>0</v>
          </cell>
          <cell r="M17">
            <v>8244.85</v>
          </cell>
          <cell r="N17">
            <v>9069.33</v>
          </cell>
          <cell r="O17">
            <v>2281.98</v>
          </cell>
          <cell r="P17">
            <v>6787.35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eila.nunes@igh.org.br" TargetMode="External"/><Relationship Id="rId13" Type="http://schemas.openxmlformats.org/officeDocument/2006/relationships/hyperlink" Target="mailto:marcela.menezes@igh.org.br" TargetMode="External"/><Relationship Id="rId18" Type="http://schemas.openxmlformats.org/officeDocument/2006/relationships/hyperlink" Target="mailto:danielly.cruz@igh.org.br" TargetMode="External"/><Relationship Id="rId3" Type="http://schemas.openxmlformats.org/officeDocument/2006/relationships/hyperlink" Target="mailto:aline.martinele@igh.org.br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renata.dias@igh.org.br" TargetMode="External"/><Relationship Id="rId12" Type="http://schemas.openxmlformats.org/officeDocument/2006/relationships/hyperlink" Target="mailto:kaira.azevedo@igh.org.br" TargetMode="External"/><Relationship Id="rId17" Type="http://schemas.openxmlformats.org/officeDocument/2006/relationships/hyperlink" Target="mailto:fabio.teixeira@igh.org.br" TargetMode="External"/><Relationship Id="rId2" Type="http://schemas.openxmlformats.org/officeDocument/2006/relationships/hyperlink" Target="mailto:ricardo.mathias@igh.org.br" TargetMode="External"/><Relationship Id="rId16" Type="http://schemas.openxmlformats.org/officeDocument/2006/relationships/hyperlink" Target="mailto:susana.cardim@igh.org.br" TargetMode="External"/><Relationship Id="rId20" Type="http://schemas.openxmlformats.org/officeDocument/2006/relationships/hyperlink" Target="mailto:alex.leao@igh.org.br" TargetMode="External"/><Relationship Id="rId1" Type="http://schemas.openxmlformats.org/officeDocument/2006/relationships/hyperlink" Target="mailto:paulo.bittencourt@igh.org.br" TargetMode="External"/><Relationship Id="rId6" Type="http://schemas.openxmlformats.org/officeDocument/2006/relationships/hyperlink" Target="mailto:geisa.machado@igh.org.br" TargetMode="External"/><Relationship Id="rId11" Type="http://schemas.openxmlformats.org/officeDocument/2006/relationships/hyperlink" Target="mailto:dayana.franca@igh.org.br" TargetMode="External"/><Relationship Id="rId5" Type="http://schemas.openxmlformats.org/officeDocument/2006/relationships/hyperlink" Target="mailto:vanimeire.leal@igh.org.br" TargetMode="External"/><Relationship Id="rId15" Type="http://schemas.openxmlformats.org/officeDocument/2006/relationships/hyperlink" Target="mailto:camila.azevedo@igh.org.br" TargetMode="External"/><Relationship Id="rId10" Type="http://schemas.openxmlformats.org/officeDocument/2006/relationships/hyperlink" Target="mailto:maria.carla@igh.org.br" TargetMode="External"/><Relationship Id="rId19" Type="http://schemas.openxmlformats.org/officeDocument/2006/relationships/hyperlink" Target="mailto:cyntia.mendes@igh.org.br" TargetMode="External"/><Relationship Id="rId4" Type="http://schemas.openxmlformats.org/officeDocument/2006/relationships/hyperlink" Target="mailto:gustavo.guimaraes@igh.org.br" TargetMode="External"/><Relationship Id="rId9" Type="http://schemas.openxmlformats.org/officeDocument/2006/relationships/hyperlink" Target="mailto:angelica.nardi@igh.org.br" TargetMode="External"/><Relationship Id="rId14" Type="http://schemas.openxmlformats.org/officeDocument/2006/relationships/hyperlink" Target="mailto:Iasmin.freitas@igh.org.br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GridLines="0" tabSelected="1" view="pageBreakPreview" zoomScale="80" zoomScaleNormal="80" zoomScaleSheetLayoutView="80" workbookViewId="0">
      <selection activeCell="A24" sqref="A24"/>
    </sheetView>
  </sheetViews>
  <sheetFormatPr defaultColWidth="11.5703125" defaultRowHeight="25.5" customHeight="1" x14ac:dyDescent="0.25"/>
  <cols>
    <col min="1" max="1" width="48.140625" style="1" customWidth="1"/>
    <col min="2" max="2" width="11.42578125" style="1" customWidth="1"/>
    <col min="3" max="3" width="10" style="1" customWidth="1"/>
    <col min="4" max="4" width="14.140625" style="2" bestFit="1" customWidth="1"/>
    <col min="5" max="5" width="28.140625" style="2" bestFit="1" customWidth="1"/>
    <col min="6" max="6" width="16" style="2" bestFit="1" customWidth="1"/>
    <col min="7" max="7" width="52" style="3" bestFit="1" customWidth="1"/>
    <col min="8" max="8" width="17.28515625" style="1" bestFit="1" customWidth="1"/>
    <col min="9" max="9" width="39.5703125" style="1" bestFit="1" customWidth="1"/>
    <col min="10" max="10" width="24.42578125" style="1" bestFit="1" customWidth="1"/>
    <col min="11" max="11" width="15.5703125" style="1" bestFit="1" customWidth="1"/>
    <col min="12" max="12" width="21.5703125" style="1" bestFit="1" customWidth="1"/>
    <col min="13" max="13" width="25.7109375" style="1" bestFit="1" customWidth="1"/>
    <col min="14" max="14" width="20.140625" style="1" bestFit="1" customWidth="1"/>
    <col min="15" max="16" width="11.5703125" style="4"/>
    <col min="17" max="16384" width="11.5703125" style="1"/>
  </cols>
  <sheetData>
    <row r="1" spans="1:17" ht="14.25" x14ac:dyDescent="0.25"/>
    <row r="2" spans="1:17" ht="14.25" x14ac:dyDescent="0.25"/>
    <row r="3" spans="1:17" ht="14.25" x14ac:dyDescent="0.25">
      <c r="A3" s="41" t="s">
        <v>48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7" ht="14.25" x14ac:dyDescent="0.25"/>
    <row r="5" spans="1:17" ht="14.25" x14ac:dyDescent="0.25"/>
    <row r="6" spans="1:17" ht="15" x14ac:dyDescent="0.25">
      <c r="A6" s="1" t="s">
        <v>0</v>
      </c>
    </row>
    <row r="7" spans="1:17" ht="14.25" x14ac:dyDescent="0.25"/>
    <row r="8" spans="1:17" s="4" customFormat="1" ht="14.25" x14ac:dyDescent="0.25">
      <c r="A8" s="5" t="s">
        <v>1</v>
      </c>
      <c r="B8" s="6">
        <v>45689</v>
      </c>
      <c r="C8" s="1"/>
      <c r="D8" s="2"/>
      <c r="E8" s="2"/>
      <c r="F8" s="2"/>
      <c r="G8" s="3"/>
      <c r="H8" s="1"/>
      <c r="I8" s="1"/>
      <c r="J8" s="1"/>
      <c r="K8" s="1"/>
      <c r="L8" s="1"/>
      <c r="M8" s="1"/>
      <c r="N8" s="1"/>
      <c r="Q8" s="1"/>
    </row>
    <row r="9" spans="1:17" ht="14.25" x14ac:dyDescent="0.25"/>
    <row r="10" spans="1:17" s="4" customFormat="1" x14ac:dyDescent="0.25">
      <c r="A10" s="39" t="s">
        <v>2</v>
      </c>
      <c r="B10" s="39"/>
      <c r="C10" s="40"/>
      <c r="D10" s="7" t="s">
        <v>3</v>
      </c>
      <c r="E10" s="7" t="s">
        <v>82</v>
      </c>
      <c r="F10" s="7" t="s">
        <v>4</v>
      </c>
      <c r="G10" s="7" t="s">
        <v>5</v>
      </c>
      <c r="H10" s="8" t="s">
        <v>6</v>
      </c>
      <c r="I10" s="8" t="s">
        <v>7</v>
      </c>
      <c r="J10" s="9" t="s">
        <v>8</v>
      </c>
      <c r="K10" s="9" t="s">
        <v>9</v>
      </c>
      <c r="L10" s="9" t="s">
        <v>10</v>
      </c>
      <c r="M10" s="9" t="s">
        <v>11</v>
      </c>
      <c r="N10" s="9" t="s">
        <v>12</v>
      </c>
      <c r="Q10" s="1"/>
    </row>
    <row r="11" spans="1:17" s="4" customFormat="1" ht="14.25" x14ac:dyDescent="0.25">
      <c r="A11" s="13" t="s">
        <v>15</v>
      </c>
      <c r="B11" s="14"/>
      <c r="C11" s="14"/>
      <c r="D11" s="15" t="s">
        <v>95</v>
      </c>
      <c r="E11" s="16" t="s">
        <v>13</v>
      </c>
      <c r="F11" s="16" t="s">
        <v>16</v>
      </c>
      <c r="G11" s="17" t="s">
        <v>17</v>
      </c>
      <c r="H11" s="18" t="s">
        <v>14</v>
      </c>
      <c r="I11" s="19" t="s">
        <v>18</v>
      </c>
      <c r="J11" s="18">
        <v>0</v>
      </c>
      <c r="K11" s="18">
        <v>0</v>
      </c>
      <c r="L11" s="18">
        <v>0</v>
      </c>
      <c r="M11" s="18">
        <v>0</v>
      </c>
      <c r="N11" s="18">
        <v>37500</v>
      </c>
    </row>
    <row r="12" spans="1:17" s="4" customFormat="1" ht="15" x14ac:dyDescent="0.25">
      <c r="A12" s="13" t="s">
        <v>86</v>
      </c>
      <c r="B12" s="14"/>
      <c r="C12" s="14"/>
      <c r="D12" s="15" t="s">
        <v>96</v>
      </c>
      <c r="E12" s="16" t="s">
        <v>13</v>
      </c>
      <c r="F12" s="16" t="s">
        <v>16</v>
      </c>
      <c r="G12" s="17" t="s">
        <v>19</v>
      </c>
      <c r="H12" s="18" t="s">
        <v>14</v>
      </c>
      <c r="I12" s="20" t="s">
        <v>87</v>
      </c>
      <c r="J12" s="18">
        <v>0</v>
      </c>
      <c r="K12" s="18">
        <v>0</v>
      </c>
      <c r="L12" s="18">
        <v>0</v>
      </c>
      <c r="M12" s="18">
        <v>0</v>
      </c>
      <c r="N12" s="18">
        <v>24000</v>
      </c>
    </row>
    <row r="13" spans="1:17" s="4" customFormat="1" ht="14.25" x14ac:dyDescent="0.25">
      <c r="A13" s="13" t="s">
        <v>20</v>
      </c>
      <c r="B13" s="14"/>
      <c r="C13" s="14"/>
      <c r="D13" s="15" t="s">
        <v>96</v>
      </c>
      <c r="E13" s="16" t="s">
        <v>13</v>
      </c>
      <c r="F13" s="16" t="s">
        <v>16</v>
      </c>
      <c r="G13" s="17" t="s">
        <v>21</v>
      </c>
      <c r="H13" s="18" t="s">
        <v>14</v>
      </c>
      <c r="I13" s="19" t="s">
        <v>22</v>
      </c>
      <c r="J13" s="18">
        <v>0</v>
      </c>
      <c r="K13" s="18">
        <v>0</v>
      </c>
      <c r="L13" s="18">
        <v>0</v>
      </c>
      <c r="M13" s="18">
        <v>0</v>
      </c>
      <c r="N13" s="18">
        <f>25000+10000</f>
        <v>35000</v>
      </c>
    </row>
    <row r="14" spans="1:17" s="4" customFormat="1" ht="14.25" x14ac:dyDescent="0.25">
      <c r="A14" s="32" t="s">
        <v>23</v>
      </c>
      <c r="B14" s="33"/>
      <c r="C14" s="33"/>
      <c r="D14" s="37" t="s">
        <v>96</v>
      </c>
      <c r="E14" s="38" t="s">
        <v>13</v>
      </c>
      <c r="F14" s="38" t="s">
        <v>16</v>
      </c>
      <c r="G14" s="17" t="s">
        <v>25</v>
      </c>
      <c r="H14" s="21" t="s">
        <v>14</v>
      </c>
      <c r="I14" s="22" t="s">
        <v>26</v>
      </c>
      <c r="J14" s="21">
        <v>0</v>
      </c>
      <c r="K14" s="21">
        <v>0</v>
      </c>
      <c r="L14" s="21">
        <v>0</v>
      </c>
      <c r="M14" s="21">
        <v>0</v>
      </c>
      <c r="N14" s="21">
        <v>24000</v>
      </c>
    </row>
    <row r="15" spans="1:17" s="4" customFormat="1" ht="14.25" x14ac:dyDescent="0.25">
      <c r="A15" s="32" t="s">
        <v>98</v>
      </c>
      <c r="B15" s="33"/>
      <c r="C15" s="33"/>
      <c r="D15" s="37" t="s">
        <v>96</v>
      </c>
      <c r="E15" s="38" t="s">
        <v>13</v>
      </c>
      <c r="F15" s="38" t="s">
        <v>16</v>
      </c>
      <c r="G15" s="36" t="s">
        <v>99</v>
      </c>
      <c r="H15" s="21" t="s">
        <v>14</v>
      </c>
      <c r="I15" s="22" t="s">
        <v>100</v>
      </c>
      <c r="J15" s="21">
        <v>0</v>
      </c>
      <c r="K15" s="21">
        <v>0</v>
      </c>
      <c r="L15" s="21">
        <v>0</v>
      </c>
      <c r="M15" s="21">
        <v>0</v>
      </c>
      <c r="N15" s="21">
        <v>20274</v>
      </c>
    </row>
    <row r="16" spans="1:17" s="30" customFormat="1" ht="14.25" x14ac:dyDescent="0.25">
      <c r="A16" s="23" t="s">
        <v>27</v>
      </c>
      <c r="B16" s="24"/>
      <c r="C16" s="24"/>
      <c r="D16" s="25" t="s">
        <v>97</v>
      </c>
      <c r="E16" s="26" t="s">
        <v>13</v>
      </c>
      <c r="F16" s="26" t="s">
        <v>24</v>
      </c>
      <c r="G16" s="27" t="s">
        <v>28</v>
      </c>
      <c r="H16" s="28" t="s">
        <v>14</v>
      </c>
      <c r="I16" s="29" t="s">
        <v>29</v>
      </c>
      <c r="J16" s="28">
        <v>0</v>
      </c>
      <c r="K16" s="28">
        <v>0</v>
      </c>
      <c r="L16" s="28">
        <f>12623.5+592.47</f>
        <v>13215.97</v>
      </c>
      <c r="M16" s="28">
        <f>951.62+2261.62+1</f>
        <v>3214.24</v>
      </c>
      <c r="N16" s="28">
        <f>J16+K16+L16-M16</f>
        <v>10001.73</v>
      </c>
    </row>
    <row r="17" spans="1:14" s="30" customFormat="1" ht="14.25" x14ac:dyDescent="0.25">
      <c r="A17" s="23" t="s">
        <v>88</v>
      </c>
      <c r="B17" s="24"/>
      <c r="C17" s="24"/>
      <c r="D17" s="25" t="s">
        <v>97</v>
      </c>
      <c r="E17" s="26" t="s">
        <v>13</v>
      </c>
      <c r="F17" s="26" t="s">
        <v>24</v>
      </c>
      <c r="G17" s="27" t="s">
        <v>31</v>
      </c>
      <c r="H17" s="28" t="s">
        <v>14</v>
      </c>
      <c r="I17" s="29" t="s">
        <v>32</v>
      </c>
      <c r="J17" s="28">
        <v>0</v>
      </c>
      <c r="K17" s="28">
        <v>0</v>
      </c>
      <c r="L17" s="28">
        <f>12623.5+144.83</f>
        <v>12768.33</v>
      </c>
      <c r="M17" s="28">
        <f>951.62+2313.76+1</f>
        <v>3266.38</v>
      </c>
      <c r="N17" s="28">
        <f t="shared" ref="N17:N25" si="0">J17+K17+L17-M17</f>
        <v>9501.9500000000007</v>
      </c>
    </row>
    <row r="18" spans="1:14" s="30" customFormat="1" ht="15" x14ac:dyDescent="0.25">
      <c r="A18" s="23" t="s">
        <v>63</v>
      </c>
      <c r="B18" s="24"/>
      <c r="C18" s="24"/>
      <c r="D18" s="25" t="s">
        <v>97</v>
      </c>
      <c r="E18" s="26" t="s">
        <v>13</v>
      </c>
      <c r="F18" s="26" t="s">
        <v>24</v>
      </c>
      <c r="G18" s="27" t="s">
        <v>64</v>
      </c>
      <c r="H18" s="28" t="s">
        <v>14</v>
      </c>
      <c r="I18" s="31" t="s">
        <v>66</v>
      </c>
      <c r="J18" s="28">
        <f>4935.19+259.75+1645.07+86.58</f>
        <v>6926.5899999999992</v>
      </c>
      <c r="K18" s="28">
        <v>0</v>
      </c>
      <c r="L18" s="28">
        <f>2857.22+365.73</f>
        <v>3222.95</v>
      </c>
      <c r="M18" s="28">
        <f>220.8+800.69+5369.11+1+730.82+25.97</f>
        <v>7148.3899999999994</v>
      </c>
      <c r="N18" s="28">
        <f t="shared" si="0"/>
        <v>3001.1499999999996</v>
      </c>
    </row>
    <row r="19" spans="1:14" s="30" customFormat="1" ht="15" x14ac:dyDescent="0.25">
      <c r="A19" s="23" t="s">
        <v>62</v>
      </c>
      <c r="B19" s="24"/>
      <c r="C19" s="24"/>
      <c r="D19" s="25" t="s">
        <v>97</v>
      </c>
      <c r="E19" s="26" t="s">
        <v>13</v>
      </c>
      <c r="F19" s="26" t="s">
        <v>24</v>
      </c>
      <c r="G19" s="27" t="s">
        <v>36</v>
      </c>
      <c r="H19" s="28" t="s">
        <v>14</v>
      </c>
      <c r="I19" s="31" t="s">
        <v>65</v>
      </c>
      <c r="J19" s="28">
        <v>0</v>
      </c>
      <c r="K19" s="28">
        <v>0</v>
      </c>
      <c r="L19" s="28">
        <f>12623.5+70+608.93</f>
        <v>13302.43</v>
      </c>
      <c r="M19" s="28">
        <f>951.62+2261.62+1</f>
        <v>3214.24</v>
      </c>
      <c r="N19" s="28">
        <f t="shared" si="0"/>
        <v>10088.19</v>
      </c>
    </row>
    <row r="20" spans="1:14" s="30" customFormat="1" ht="15" x14ac:dyDescent="0.25">
      <c r="A20" s="23" t="s">
        <v>61</v>
      </c>
      <c r="B20" s="24"/>
      <c r="C20" s="24"/>
      <c r="D20" s="25" t="s">
        <v>97</v>
      </c>
      <c r="E20" s="26" t="s">
        <v>13</v>
      </c>
      <c r="F20" s="26" t="s">
        <v>24</v>
      </c>
      <c r="G20" s="27" t="s">
        <v>30</v>
      </c>
      <c r="H20" s="28" t="s">
        <v>14</v>
      </c>
      <c r="I20" s="31" t="s">
        <v>67</v>
      </c>
      <c r="J20" s="28">
        <v>0</v>
      </c>
      <c r="K20" s="28">
        <v>0</v>
      </c>
      <c r="L20" s="28">
        <f>11740.71+551.04</f>
        <v>12291.75</v>
      </c>
      <c r="M20" s="28">
        <f>951.62+2070.99+1</f>
        <v>3023.6099999999997</v>
      </c>
      <c r="N20" s="28">
        <f t="shared" si="0"/>
        <v>9268.14</v>
      </c>
    </row>
    <row r="21" spans="1:14" s="30" customFormat="1" ht="14.25" x14ac:dyDescent="0.25">
      <c r="A21" s="23" t="s">
        <v>33</v>
      </c>
      <c r="B21" s="24"/>
      <c r="C21" s="24"/>
      <c r="D21" s="25" t="s">
        <v>97</v>
      </c>
      <c r="E21" s="26" t="s">
        <v>13</v>
      </c>
      <c r="F21" s="26" t="s">
        <v>24</v>
      </c>
      <c r="G21" s="27" t="s">
        <v>34</v>
      </c>
      <c r="H21" s="28" t="s">
        <v>14</v>
      </c>
      <c r="I21" s="29" t="s">
        <v>35</v>
      </c>
      <c r="J21" s="28">
        <v>0</v>
      </c>
      <c r="K21" s="28">
        <v>0</v>
      </c>
      <c r="L21" s="28">
        <f>12623.5+708.95+823.28</f>
        <v>14155.730000000001</v>
      </c>
      <c r="M21" s="28">
        <f>951.62+2540.16+1</f>
        <v>3492.7799999999997</v>
      </c>
      <c r="N21" s="28">
        <f t="shared" si="0"/>
        <v>10662.95</v>
      </c>
    </row>
    <row r="22" spans="1:14" s="30" customFormat="1" ht="14.25" x14ac:dyDescent="0.25">
      <c r="A22" s="23" t="s">
        <v>37</v>
      </c>
      <c r="B22" s="24"/>
      <c r="C22" s="24"/>
      <c r="D22" s="25" t="s">
        <v>97</v>
      </c>
      <c r="E22" s="26" t="s">
        <v>13</v>
      </c>
      <c r="F22" s="26" t="s">
        <v>24</v>
      </c>
      <c r="G22" s="27" t="s">
        <v>38</v>
      </c>
      <c r="H22" s="28" t="s">
        <v>14</v>
      </c>
      <c r="I22" s="29" t="s">
        <v>39</v>
      </c>
      <c r="J22" s="28">
        <v>0</v>
      </c>
      <c r="K22" s="28">
        <v>0</v>
      </c>
      <c r="L22" s="28">
        <f>12623.5+592.47</f>
        <v>13215.97</v>
      </c>
      <c r="M22" s="28">
        <f>951.62+2313.76+1</f>
        <v>3266.38</v>
      </c>
      <c r="N22" s="28">
        <f t="shared" si="0"/>
        <v>9949.59</v>
      </c>
    </row>
    <row r="23" spans="1:14" s="30" customFormat="1" ht="14.25" x14ac:dyDescent="0.25">
      <c r="A23" s="23" t="s">
        <v>89</v>
      </c>
      <c r="B23" s="24"/>
      <c r="C23" s="24"/>
      <c r="D23" s="25" t="s">
        <v>97</v>
      </c>
      <c r="E23" s="26" t="s">
        <v>13</v>
      </c>
      <c r="F23" s="26" t="s">
        <v>24</v>
      </c>
      <c r="G23" s="27" t="s">
        <v>40</v>
      </c>
      <c r="H23" s="28" t="s">
        <v>14</v>
      </c>
      <c r="I23" s="29" t="s">
        <v>41</v>
      </c>
      <c r="J23" s="28">
        <v>0</v>
      </c>
      <c r="K23" s="28">
        <v>0</v>
      </c>
      <c r="L23" s="28">
        <f>12623.5</f>
        <v>12623.5</v>
      </c>
      <c r="M23" s="28">
        <f>951.62+2313.76</f>
        <v>3265.38</v>
      </c>
      <c r="N23" s="28">
        <f t="shared" si="0"/>
        <v>9358.119999999999</v>
      </c>
    </row>
    <row r="24" spans="1:14" s="30" customFormat="1" ht="14.25" x14ac:dyDescent="0.25">
      <c r="A24" s="23" t="s">
        <v>42</v>
      </c>
      <c r="B24" s="24"/>
      <c r="C24" s="24"/>
      <c r="D24" s="25" t="s">
        <v>97</v>
      </c>
      <c r="E24" s="26" t="s">
        <v>13</v>
      </c>
      <c r="F24" s="26" t="s">
        <v>24</v>
      </c>
      <c r="G24" s="27" t="s">
        <v>43</v>
      </c>
      <c r="H24" s="28" t="s">
        <v>14</v>
      </c>
      <c r="I24" s="29" t="s">
        <v>44</v>
      </c>
      <c r="J24" s="28">
        <v>0</v>
      </c>
      <c r="K24" s="28">
        <v>0</v>
      </c>
      <c r="L24" s="28">
        <f>7792.41+372.33+1790.62</f>
        <v>9955.36</v>
      </c>
      <c r="M24" s="28">
        <f>951.62+1477.63+1</f>
        <v>2430.25</v>
      </c>
      <c r="N24" s="28">
        <f t="shared" si="0"/>
        <v>7525.1100000000006</v>
      </c>
    </row>
    <row r="25" spans="1:14" s="35" customFormat="1" ht="15" x14ac:dyDescent="0.25">
      <c r="A25" s="32" t="s">
        <v>71</v>
      </c>
      <c r="B25" s="33"/>
      <c r="C25" s="33"/>
      <c r="D25" s="25" t="s">
        <v>97</v>
      </c>
      <c r="E25" s="26" t="s">
        <v>13</v>
      </c>
      <c r="F25" s="26" t="s">
        <v>24</v>
      </c>
      <c r="G25" s="27" t="s">
        <v>70</v>
      </c>
      <c r="H25" s="28" t="s">
        <v>14</v>
      </c>
      <c r="I25" s="34" t="s">
        <v>72</v>
      </c>
      <c r="J25" s="28">
        <f>5580.24+11160.47+1860.08+3720.16</f>
        <v>22320.95</v>
      </c>
      <c r="K25" s="28">
        <v>0</v>
      </c>
      <c r="L25" s="21">
        <f>3913.57+551.04+1666.67</f>
        <v>6131.2800000000007</v>
      </c>
      <c r="M25" s="21">
        <f>483.24+3445.99+17923.34+951.62</f>
        <v>22804.19</v>
      </c>
      <c r="N25" s="28">
        <f t="shared" si="0"/>
        <v>5648.0400000000045</v>
      </c>
    </row>
    <row r="26" spans="1:14" s="4" customFormat="1" ht="14.25" x14ac:dyDescent="0.25">
      <c r="A26" s="13" t="s">
        <v>52</v>
      </c>
      <c r="B26" s="14"/>
      <c r="C26" s="14"/>
      <c r="D26" s="15" t="s">
        <v>69</v>
      </c>
      <c r="E26" s="16" t="s">
        <v>75</v>
      </c>
      <c r="F26" s="16" t="s">
        <v>24</v>
      </c>
      <c r="G26" s="17" t="s">
        <v>51</v>
      </c>
      <c r="H26" s="21" t="s">
        <v>50</v>
      </c>
      <c r="I26" s="22" t="s">
        <v>53</v>
      </c>
      <c r="J26" s="21">
        <v>0</v>
      </c>
      <c r="K26" s="21">
        <v>0</v>
      </c>
      <c r="L26" s="21">
        <f>10886.57+326.6+544.33</f>
        <v>11757.5</v>
      </c>
      <c r="M26" s="21">
        <f>951.62+2075.61</f>
        <v>3027.23</v>
      </c>
      <c r="N26" s="21">
        <f>J26+K26+L26-M26</f>
        <v>8730.27</v>
      </c>
    </row>
    <row r="27" spans="1:14" s="4" customFormat="1" ht="15" x14ac:dyDescent="0.25">
      <c r="A27" s="13" t="s">
        <v>83</v>
      </c>
      <c r="B27" s="14"/>
      <c r="C27" s="14"/>
      <c r="D27" s="15" t="s">
        <v>69</v>
      </c>
      <c r="E27" s="16" t="s">
        <v>75</v>
      </c>
      <c r="F27" s="16" t="s">
        <v>24</v>
      </c>
      <c r="G27" s="17" t="s">
        <v>84</v>
      </c>
      <c r="H27" s="18" t="s">
        <v>50</v>
      </c>
      <c r="I27" s="20" t="s">
        <v>85</v>
      </c>
      <c r="J27" s="18">
        <f>VLOOKUP($A27,[1]Sheet!$B$1:$P$17,8,FALSE)</f>
        <v>0</v>
      </c>
      <c r="K27" s="18">
        <v>0</v>
      </c>
      <c r="L27" s="18">
        <v>6752.53</v>
      </c>
      <c r="M27" s="18">
        <v>1508.27</v>
      </c>
      <c r="N27" s="18">
        <f t="shared" ref="N27:N31" si="1">J27+K27+L27-M27</f>
        <v>5244.26</v>
      </c>
    </row>
    <row r="28" spans="1:14" s="4" customFormat="1" ht="15" x14ac:dyDescent="0.25">
      <c r="A28" s="13" t="s">
        <v>54</v>
      </c>
      <c r="B28" s="14"/>
      <c r="C28" s="14"/>
      <c r="D28" s="15" t="s">
        <v>69</v>
      </c>
      <c r="E28" s="16" t="s">
        <v>75</v>
      </c>
      <c r="F28" s="16" t="s">
        <v>24</v>
      </c>
      <c r="G28" s="17" t="s">
        <v>55</v>
      </c>
      <c r="H28" s="18" t="s">
        <v>50</v>
      </c>
      <c r="I28" s="20" t="s">
        <v>56</v>
      </c>
      <c r="J28" s="18">
        <f>VLOOKUP($A28,[1]Sheet!$B$1:$P$17,8,FALSE)</f>
        <v>0</v>
      </c>
      <c r="K28" s="18">
        <v>0</v>
      </c>
      <c r="L28" s="18">
        <f>VLOOKUP($A28,[1]Sheet!$B$1:$P$17,13,FALSE)-J28</f>
        <v>9069.33</v>
      </c>
      <c r="M28" s="18">
        <v>2312.9899999999998</v>
      </c>
      <c r="N28" s="18">
        <f>J28+K28+L28-M28</f>
        <v>6756.34</v>
      </c>
    </row>
    <row r="29" spans="1:14" s="4" customFormat="1" ht="15" x14ac:dyDescent="0.25">
      <c r="A29" s="13" t="s">
        <v>73</v>
      </c>
      <c r="B29" s="14"/>
      <c r="C29" s="14"/>
      <c r="D29" s="15" t="s">
        <v>69</v>
      </c>
      <c r="E29" s="16" t="s">
        <v>75</v>
      </c>
      <c r="F29" s="16" t="s">
        <v>24</v>
      </c>
      <c r="G29" s="17" t="s">
        <v>57</v>
      </c>
      <c r="H29" s="18" t="s">
        <v>50</v>
      </c>
      <c r="I29" s="20" t="s">
        <v>74</v>
      </c>
      <c r="J29" s="18">
        <v>0</v>
      </c>
      <c r="K29" s="18">
        <v>0</v>
      </c>
      <c r="L29" s="18">
        <v>6870.98</v>
      </c>
      <c r="M29" s="18">
        <v>1335.07</v>
      </c>
      <c r="N29" s="18">
        <f t="shared" si="1"/>
        <v>5535.91</v>
      </c>
    </row>
    <row r="30" spans="1:14" s="4" customFormat="1" ht="15" x14ac:dyDescent="0.25">
      <c r="A30" s="13" t="s">
        <v>59</v>
      </c>
      <c r="B30" s="14"/>
      <c r="C30" s="14"/>
      <c r="D30" s="15" t="s">
        <v>69</v>
      </c>
      <c r="E30" s="16" t="s">
        <v>75</v>
      </c>
      <c r="F30" s="16" t="s">
        <v>24</v>
      </c>
      <c r="G30" s="17" t="s">
        <v>58</v>
      </c>
      <c r="H30" s="18" t="s">
        <v>50</v>
      </c>
      <c r="I30" s="20" t="s">
        <v>60</v>
      </c>
      <c r="J30" s="18">
        <f>VLOOKUP($A30,[1]Sheet!$B$1:$P$17,8,FALSE)</f>
        <v>0</v>
      </c>
      <c r="K30" s="18">
        <v>0</v>
      </c>
      <c r="L30" s="18">
        <v>6945.46</v>
      </c>
      <c r="M30" s="18">
        <v>1528.77</v>
      </c>
      <c r="N30" s="18">
        <f t="shared" si="1"/>
        <v>5416.6900000000005</v>
      </c>
    </row>
    <row r="31" spans="1:14" s="4" customFormat="1" ht="15" x14ac:dyDescent="0.25">
      <c r="A31" s="13" t="s">
        <v>76</v>
      </c>
      <c r="B31" s="14"/>
      <c r="C31" s="14"/>
      <c r="D31" s="15" t="s">
        <v>69</v>
      </c>
      <c r="E31" s="16" t="s">
        <v>75</v>
      </c>
      <c r="F31" s="16" t="s">
        <v>24</v>
      </c>
      <c r="G31" s="17" t="s">
        <v>77</v>
      </c>
      <c r="H31" s="18" t="s">
        <v>50</v>
      </c>
      <c r="I31" s="20" t="s">
        <v>78</v>
      </c>
      <c r="J31" s="18">
        <v>0</v>
      </c>
      <c r="K31" s="18">
        <v>0</v>
      </c>
      <c r="L31" s="18">
        <v>6752.53</v>
      </c>
      <c r="M31" s="18">
        <v>1403.99</v>
      </c>
      <c r="N31" s="18">
        <f t="shared" si="1"/>
        <v>5348.54</v>
      </c>
    </row>
    <row r="32" spans="1:14" s="4" customFormat="1" ht="15" x14ac:dyDescent="0.25">
      <c r="A32" s="13" t="s">
        <v>79</v>
      </c>
      <c r="B32" s="14"/>
      <c r="C32" s="14"/>
      <c r="D32" s="15" t="s">
        <v>69</v>
      </c>
      <c r="E32" s="16" t="s">
        <v>75</v>
      </c>
      <c r="F32" s="16" t="s">
        <v>24</v>
      </c>
      <c r="G32" s="17" t="s">
        <v>80</v>
      </c>
      <c r="H32" s="18" t="s">
        <v>50</v>
      </c>
      <c r="I32" s="20" t="s">
        <v>81</v>
      </c>
      <c r="J32" s="18">
        <f>VLOOKUP($A32,[1]Sheet!$B$1:$P$17,8,FALSE)</f>
        <v>0</v>
      </c>
      <c r="K32" s="18">
        <v>0</v>
      </c>
      <c r="L32" s="18">
        <f>VLOOKUP($A32,[1]Sheet!$B$1:$P$17,13,FALSE)-J32</f>
        <v>6752.53</v>
      </c>
      <c r="M32" s="18">
        <v>1508.27</v>
      </c>
      <c r="N32" s="18">
        <f>J32+K32+L32-M32</f>
        <v>5244.26</v>
      </c>
    </row>
    <row r="33" spans="1:14" s="4" customFormat="1" ht="14.25" x14ac:dyDescent="0.25">
      <c r="A33" s="2"/>
      <c r="B33" s="1"/>
      <c r="C33" s="1"/>
      <c r="D33" s="2"/>
      <c r="E33" s="2"/>
      <c r="F33" s="2"/>
      <c r="G33" s="3"/>
      <c r="H33" s="1"/>
      <c r="I33" s="1"/>
      <c r="J33" s="1"/>
      <c r="K33" s="1"/>
      <c r="L33" s="1"/>
      <c r="M33" s="1"/>
      <c r="N33" s="1"/>
    </row>
    <row r="34" spans="1:14" s="4" customFormat="1" ht="14.25" x14ac:dyDescent="0.25">
      <c r="A34" s="10" t="s">
        <v>45</v>
      </c>
      <c r="B34" s="43" t="s">
        <v>68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s="4" customFormat="1" ht="14.25" x14ac:dyDescent="0.25">
      <c r="A35" s="10" t="s">
        <v>46</v>
      </c>
      <c r="B35" s="1"/>
      <c r="C35" s="1"/>
      <c r="D35" s="2"/>
      <c r="E35" s="2"/>
      <c r="F35" s="2"/>
      <c r="G35" s="3"/>
      <c r="H35" s="1"/>
      <c r="I35" s="1"/>
      <c r="J35" s="1"/>
      <c r="K35" s="1"/>
      <c r="L35" s="1"/>
      <c r="M35" s="1"/>
      <c r="N35" s="1"/>
    </row>
    <row r="36" spans="1:14" s="4" customFormat="1" ht="14.25" x14ac:dyDescent="0.25">
      <c r="A36" s="11" t="s">
        <v>90</v>
      </c>
      <c r="B36" s="1"/>
      <c r="C36" s="1"/>
      <c r="D36" s="1"/>
      <c r="E36" s="1"/>
      <c r="F36" s="2"/>
      <c r="G36" s="3"/>
      <c r="H36" s="1"/>
      <c r="I36" s="12" t="s">
        <v>49</v>
      </c>
      <c r="J36" s="42">
        <f ca="1">TODAY()</f>
        <v>45747</v>
      </c>
      <c r="K36" s="42"/>
      <c r="L36" s="1"/>
      <c r="M36" s="1"/>
      <c r="N36" s="1"/>
    </row>
    <row r="37" spans="1:14" s="4" customFormat="1" ht="14.25" x14ac:dyDescent="0.25">
      <c r="A37" s="11" t="s">
        <v>91</v>
      </c>
      <c r="B37" s="1"/>
      <c r="C37" s="1"/>
      <c r="D37" s="1"/>
      <c r="E37" s="1"/>
      <c r="F37" s="2"/>
      <c r="G37" s="3"/>
      <c r="H37" s="1"/>
      <c r="I37" s="1"/>
      <c r="J37" s="1"/>
      <c r="K37" s="1"/>
      <c r="L37" s="1"/>
      <c r="M37" s="1"/>
      <c r="N37" s="1"/>
    </row>
    <row r="38" spans="1:14" s="4" customFormat="1" ht="14.25" x14ac:dyDescent="0.25">
      <c r="A38" s="11" t="s">
        <v>92</v>
      </c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  <c r="M38" s="1"/>
      <c r="N38" s="1"/>
    </row>
    <row r="39" spans="1:14" s="4" customFormat="1" ht="14.25" x14ac:dyDescent="0.25">
      <c r="A39" s="11" t="s">
        <v>93</v>
      </c>
      <c r="B39" s="1"/>
      <c r="C39" s="1"/>
      <c r="D39" s="1"/>
      <c r="E39" s="1"/>
      <c r="F39" s="2"/>
      <c r="G39" s="3"/>
      <c r="H39" s="1"/>
      <c r="I39" s="1"/>
      <c r="J39" s="1"/>
      <c r="K39" s="1"/>
      <c r="L39" s="1"/>
      <c r="M39" s="1"/>
      <c r="N39" s="1"/>
    </row>
    <row r="40" spans="1:14" s="4" customFormat="1" ht="14.25" x14ac:dyDescent="0.25">
      <c r="A40" s="11" t="s">
        <v>94</v>
      </c>
      <c r="B40" s="1"/>
      <c r="C40" s="1"/>
      <c r="D40" s="1"/>
      <c r="E40" s="1"/>
      <c r="F40" s="2"/>
      <c r="G40" s="3"/>
      <c r="H40" s="1"/>
      <c r="I40" s="1"/>
      <c r="J40" s="1"/>
      <c r="K40" s="1"/>
      <c r="L40" s="1"/>
      <c r="M40" s="1"/>
      <c r="N40" s="1"/>
    </row>
    <row r="41" spans="1:14" s="4" customFormat="1" ht="14.25" x14ac:dyDescent="0.25">
      <c r="A41" s="11"/>
      <c r="B41" s="1"/>
      <c r="C41" s="1"/>
      <c r="D41" s="1"/>
      <c r="E41" s="1"/>
      <c r="F41" s="2"/>
      <c r="G41" s="3"/>
      <c r="H41" s="1"/>
      <c r="I41" s="1"/>
      <c r="J41" s="1"/>
      <c r="K41" s="1"/>
      <c r="L41" s="1"/>
      <c r="M41" s="1"/>
      <c r="N41" s="1"/>
    </row>
    <row r="42" spans="1:14" ht="14.25" x14ac:dyDescent="0.25"/>
    <row r="43" spans="1:14" s="4" customFormat="1" ht="14.25" x14ac:dyDescent="0.25">
      <c r="A43" s="5" t="s">
        <v>47</v>
      </c>
      <c r="B43" s="1"/>
      <c r="C43" s="1"/>
      <c r="D43" s="2"/>
      <c r="E43" s="2"/>
      <c r="F43" s="2"/>
      <c r="G43" s="3"/>
      <c r="H43" s="1"/>
      <c r="I43" s="1"/>
      <c r="J43" s="1"/>
      <c r="K43" s="1"/>
      <c r="L43" s="1"/>
      <c r="M43" s="1"/>
      <c r="N43" s="1"/>
    </row>
  </sheetData>
  <autoFilter ref="A10:N32">
    <filterColumn colId="0" showButton="0"/>
    <filterColumn colId="1" showButton="0"/>
  </autoFilter>
  <mergeCells count="4">
    <mergeCell ref="A10:C10"/>
    <mergeCell ref="A3:N3"/>
    <mergeCell ref="J36:K36"/>
    <mergeCell ref="B34:N34"/>
  </mergeCells>
  <hyperlinks>
    <hyperlink ref="I11" r:id="rId1" display="paulo.bittencourt@igh.org.br"/>
    <hyperlink ref="I12" r:id="rId2"/>
    <hyperlink ref="I14" r:id="rId3"/>
    <hyperlink ref="I13" r:id="rId4"/>
    <hyperlink ref="I16" r:id="rId5"/>
    <hyperlink ref="I17" r:id="rId6"/>
    <hyperlink ref="I21" r:id="rId7"/>
    <hyperlink ref="I22" r:id="rId8"/>
    <hyperlink ref="I24" r:id="rId9"/>
    <hyperlink ref="I26" r:id="rId10"/>
    <hyperlink ref="I28" r:id="rId11"/>
    <hyperlink ref="I32" r:id="rId12"/>
    <hyperlink ref="I19" r:id="rId13"/>
    <hyperlink ref="I18" r:id="rId14"/>
    <hyperlink ref="I20" r:id="rId15"/>
    <hyperlink ref="I29" r:id="rId16"/>
    <hyperlink ref="I25" r:id="rId17"/>
    <hyperlink ref="I30" r:id="rId18"/>
    <hyperlink ref="I31" r:id="rId19"/>
    <hyperlink ref="I27" r:id="rId20"/>
  </hyperlinks>
  <printOptions horizontalCentered="1"/>
  <pageMargins left="0.19685039370078741" right="0.19685039370078741" top="0.39370078740157483" bottom="0.19685039370078741" header="0" footer="0"/>
  <pageSetup paperSize="9" scale="41" fitToHeight="0" pageOrder="overThenDown" orientation="landscape" useFirstPageNumber="1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Eduarda Alicia Gomes Tabosa</cp:lastModifiedBy>
  <cp:lastPrinted>2025-03-31T10:02:07Z</cp:lastPrinted>
  <dcterms:created xsi:type="dcterms:W3CDTF">2022-01-25T16:42:27Z</dcterms:created>
  <dcterms:modified xsi:type="dcterms:W3CDTF">2025-03-31T13:45:58Z</dcterms:modified>
</cp:coreProperties>
</file>